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5\invest\nai\"/>
    </mc:Choice>
  </mc:AlternateContent>
  <xr:revisionPtr revIDLastSave="0" documentId="8_{4BE42C6F-AF8A-4CCD-89FC-8DCB625DB090}" xr6:coauthVersionLast="47" xr6:coauthVersionMax="47" xr10:uidLastSave="{00000000-0000-0000-0000-000000000000}"/>
  <bookViews>
    <workbookView xWindow="-110" yWindow="-110" windowWidth="19420" windowHeight="1030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Eligibles" sheetId="12" state="hidden" r:id="rId5"/>
    <sheet name="Inéligibles_Annexe DJ" sheetId="13" state="hidden" r:id="rId6"/>
    <sheet name="Référentiel" sheetId="6" state="hidden" r:id="rId7"/>
  </sheets>
  <definedNames>
    <definedName name="_xlnm.Print_Area" localSheetId="0">Dépenses!$A$1:$E$50</definedName>
    <definedName name="_xlnm.Print_Area" localSheetId="2">'Instruction Dépense'!$A$12:$Q$53</definedName>
    <definedName name="_xlnm.Print_Area" localSheetId="1">'Synthèse à copier dans l''outil'!$A$1:$B$27</definedName>
    <definedName name="_xlnm.Print_Area" localSheetId="3">'Synthèse à instruire'!$A$1:$D$29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25" i="9"/>
  <c r="B20" i="2"/>
  <c r="C22" i="9"/>
  <c r="B23" i="2"/>
  <c r="M75" i="7"/>
  <c r="N63" i="7"/>
  <c r="O63" i="7"/>
  <c r="B8" i="2"/>
  <c r="B4" i="2"/>
  <c r="B3" i="2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B9" i="13"/>
  <c r="B6" i="13"/>
  <c r="A3" i="13"/>
  <c r="D124" i="13" l="1"/>
  <c r="C124" i="13"/>
  <c r="B124" i="13"/>
  <c r="D123" i="13"/>
  <c r="C123" i="13"/>
  <c r="E123" i="13" s="1"/>
  <c r="B123" i="13"/>
  <c r="D122" i="13"/>
  <c r="C122" i="13"/>
  <c r="B122" i="13"/>
  <c r="D121" i="13"/>
  <c r="C121" i="13"/>
  <c r="B121" i="13"/>
  <c r="D120" i="13"/>
  <c r="C120" i="13"/>
  <c r="B120" i="13"/>
  <c r="D119" i="13"/>
  <c r="C119" i="13"/>
  <c r="B119" i="13"/>
  <c r="D118" i="13"/>
  <c r="C118" i="13"/>
  <c r="B118" i="13"/>
  <c r="D117" i="13"/>
  <c r="C117" i="13"/>
  <c r="B117" i="13"/>
  <c r="D116" i="13"/>
  <c r="C116" i="13"/>
  <c r="E116" i="13" s="1"/>
  <c r="B116" i="13"/>
  <c r="D115" i="13"/>
  <c r="C115" i="13"/>
  <c r="E115" i="13" s="1"/>
  <c r="B115" i="13"/>
  <c r="D114" i="13"/>
  <c r="C114" i="13"/>
  <c r="B114" i="13"/>
  <c r="D113" i="13"/>
  <c r="C113" i="13"/>
  <c r="E113" i="13" s="1"/>
  <c r="B113" i="13"/>
  <c r="D112" i="13"/>
  <c r="C112" i="13"/>
  <c r="B112" i="13"/>
  <c r="D111" i="13"/>
  <c r="E111" i="13" s="1"/>
  <c r="C111" i="13"/>
  <c r="B111" i="13"/>
  <c r="D110" i="13"/>
  <c r="C110" i="13"/>
  <c r="B110" i="13"/>
  <c r="D109" i="13"/>
  <c r="C109" i="13"/>
  <c r="B109" i="13"/>
  <c r="D108" i="13"/>
  <c r="C108" i="13"/>
  <c r="E108" i="13" s="1"/>
  <c r="B108" i="13"/>
  <c r="D107" i="13"/>
  <c r="C107" i="13"/>
  <c r="E107" i="13" s="1"/>
  <c r="B107" i="13"/>
  <c r="D106" i="13"/>
  <c r="C106" i="13"/>
  <c r="B106" i="13"/>
  <c r="D105" i="13"/>
  <c r="C105" i="13"/>
  <c r="B105" i="13"/>
  <c r="D104" i="13"/>
  <c r="C104" i="13"/>
  <c r="B104" i="13"/>
  <c r="D103" i="13"/>
  <c r="C103" i="13"/>
  <c r="B103" i="13"/>
  <c r="D102" i="13"/>
  <c r="E102" i="13" s="1"/>
  <c r="C102" i="13"/>
  <c r="B102" i="13"/>
  <c r="D101" i="13"/>
  <c r="C101" i="13"/>
  <c r="B101" i="13"/>
  <c r="D100" i="13"/>
  <c r="C100" i="13"/>
  <c r="B100" i="13"/>
  <c r="D99" i="13"/>
  <c r="C99" i="13"/>
  <c r="E99" i="13" s="1"/>
  <c r="B99" i="13"/>
  <c r="D98" i="13"/>
  <c r="C98" i="13"/>
  <c r="B98" i="13"/>
  <c r="D97" i="13"/>
  <c r="C97" i="13"/>
  <c r="E97" i="13" s="1"/>
  <c r="B97" i="13"/>
  <c r="D96" i="13"/>
  <c r="C96" i="13"/>
  <c r="B96" i="13"/>
  <c r="D95" i="13"/>
  <c r="C95" i="13"/>
  <c r="B95" i="13"/>
  <c r="D94" i="13"/>
  <c r="C94" i="13"/>
  <c r="B94" i="13"/>
  <c r="D93" i="13"/>
  <c r="C93" i="13"/>
  <c r="B93" i="13"/>
  <c r="D92" i="13"/>
  <c r="C92" i="13"/>
  <c r="B92" i="13"/>
  <c r="D91" i="13"/>
  <c r="C91" i="13"/>
  <c r="E91" i="13" s="1"/>
  <c r="B91" i="13"/>
  <c r="D90" i="13"/>
  <c r="C90" i="13"/>
  <c r="B90" i="13"/>
  <c r="D89" i="13"/>
  <c r="C89" i="13"/>
  <c r="B89" i="13"/>
  <c r="D88" i="13"/>
  <c r="C88" i="13"/>
  <c r="B88" i="13"/>
  <c r="D87" i="13"/>
  <c r="C87" i="13"/>
  <c r="B87" i="13"/>
  <c r="D86" i="13"/>
  <c r="E86" i="13" s="1"/>
  <c r="C86" i="13"/>
  <c r="B86" i="13"/>
  <c r="D85" i="13"/>
  <c r="C85" i="13"/>
  <c r="B85" i="13"/>
  <c r="D84" i="13"/>
  <c r="C84" i="13"/>
  <c r="B84" i="13"/>
  <c r="D83" i="13"/>
  <c r="C83" i="13"/>
  <c r="B83" i="13"/>
  <c r="D82" i="13"/>
  <c r="C82" i="13"/>
  <c r="B82" i="13"/>
  <c r="D81" i="13"/>
  <c r="C81" i="13"/>
  <c r="B81" i="13"/>
  <c r="D80" i="13"/>
  <c r="C80" i="13"/>
  <c r="B80" i="13"/>
  <c r="D79" i="13"/>
  <c r="E79" i="13" s="1"/>
  <c r="C79" i="13"/>
  <c r="B79" i="13"/>
  <c r="D78" i="13"/>
  <c r="C78" i="13"/>
  <c r="B78" i="13"/>
  <c r="D77" i="13"/>
  <c r="C77" i="13"/>
  <c r="B77" i="13"/>
  <c r="D76" i="13"/>
  <c r="C76" i="13"/>
  <c r="B76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E71" i="13" s="1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E124" i="13"/>
  <c r="E119" i="13"/>
  <c r="E103" i="13"/>
  <c r="E100" i="13"/>
  <c r="E92" i="13"/>
  <c r="E87" i="13"/>
  <c r="Y27" i="7"/>
  <c r="AE27" i="7" s="1"/>
  <c r="Y26" i="7"/>
  <c r="AE26" i="7" s="1"/>
  <c r="Y25" i="7"/>
  <c r="Y24" i="7"/>
  <c r="D65" i="1"/>
  <c r="D66" i="1"/>
  <c r="D67" i="1"/>
  <c r="D68" i="1"/>
  <c r="C65" i="1"/>
  <c r="C66" i="1"/>
  <c r="C67" i="1"/>
  <c r="C68" i="1"/>
  <c r="C64" i="1"/>
  <c r="C63" i="1"/>
  <c r="C61" i="1"/>
  <c r="E55" i="13" l="1"/>
  <c r="E65" i="13"/>
  <c r="E60" i="13"/>
  <c r="E68" i="13"/>
  <c r="E90" i="13"/>
  <c r="E62" i="13"/>
  <c r="E70" i="13"/>
  <c r="E78" i="13"/>
  <c r="E94" i="13"/>
  <c r="E110" i="13"/>
  <c r="E118" i="13"/>
  <c r="E66" i="13"/>
  <c r="E82" i="13"/>
  <c r="E98" i="13"/>
  <c r="E106" i="13"/>
  <c r="E114" i="13"/>
  <c r="E122" i="13"/>
  <c r="E76" i="13"/>
  <c r="E95" i="13"/>
  <c r="E61" i="13"/>
  <c r="E69" i="13"/>
  <c r="E89" i="13"/>
  <c r="E105" i="13"/>
  <c r="E121" i="13"/>
  <c r="E58" i="13"/>
  <c r="E57" i="13"/>
  <c r="E73" i="13"/>
  <c r="E81" i="13"/>
  <c r="E84" i="13"/>
  <c r="E63" i="13"/>
  <c r="E74" i="13"/>
  <c r="E59" i="13"/>
  <c r="E67" i="13"/>
  <c r="E75" i="13"/>
  <c r="E83" i="13"/>
  <c r="E54" i="13"/>
  <c r="E56" i="13"/>
  <c r="E64" i="13"/>
  <c r="E72" i="13"/>
  <c r="E77" i="13"/>
  <c r="E80" i="13"/>
  <c r="E85" i="13"/>
  <c r="E88" i="13"/>
  <c r="E93" i="13"/>
  <c r="E96" i="13"/>
  <c r="E101" i="13"/>
  <c r="E104" i="13"/>
  <c r="E109" i="13"/>
  <c r="E112" i="13"/>
  <c r="E117" i="13"/>
  <c r="E120" i="13"/>
  <c r="E52" i="13"/>
  <c r="E51" i="13"/>
  <c r="E53" i="13"/>
  <c r="E49" i="13"/>
  <c r="E50" i="13"/>
  <c r="AF26" i="7"/>
  <c r="AF27" i="7"/>
  <c r="AE25" i="7"/>
  <c r="AF25" i="7" s="1"/>
  <c r="AE24" i="7"/>
  <c r="AF24" i="7" s="1"/>
  <c r="B74" i="7"/>
  <c r="C73" i="1" l="1"/>
  <c r="C74" i="7" s="1"/>
  <c r="B23" i="9" l="1"/>
  <c r="E50" i="1"/>
  <c r="G61" i="1"/>
  <c r="H61" i="1" s="1"/>
  <c r="G62" i="1"/>
  <c r="H62" i="1" s="1"/>
  <c r="G63" i="1"/>
  <c r="H63" i="1" s="1"/>
  <c r="D62" i="1"/>
  <c r="B24" i="9" l="1"/>
  <c r="B20" i="9"/>
  <c r="B19" i="9"/>
  <c r="B25" i="9"/>
  <c r="E75" i="7" l="1"/>
  <c r="P75" i="7" s="1"/>
  <c r="R75" i="7" s="1"/>
  <c r="S75" i="7" s="1"/>
  <c r="E76" i="7"/>
  <c r="P76" i="7" s="1"/>
  <c r="R76" i="7" s="1"/>
  <c r="S76" i="7" s="1"/>
  <c r="E77" i="7"/>
  <c r="P77" i="7" s="1"/>
  <c r="R77" i="7" s="1"/>
  <c r="S77" i="7" s="1"/>
  <c r="E78" i="7"/>
  <c r="P78" i="7" s="1"/>
  <c r="R78" i="7" s="1"/>
  <c r="S78" i="7" s="1"/>
  <c r="E79" i="7"/>
  <c r="P79" i="7" s="1"/>
  <c r="E80" i="7"/>
  <c r="P80" i="7" s="1"/>
  <c r="E81" i="7"/>
  <c r="P81" i="7" s="1"/>
  <c r="E74" i="7"/>
  <c r="P74" i="7" s="1"/>
  <c r="E64" i="7"/>
  <c r="P64" i="7" s="1"/>
  <c r="E65" i="7"/>
  <c r="P65" i="7" s="1"/>
  <c r="E66" i="7"/>
  <c r="P66" i="7" s="1"/>
  <c r="E67" i="7"/>
  <c r="P67" i="7" s="1"/>
  <c r="E68" i="7"/>
  <c r="P68" i="7" s="1"/>
  <c r="E69" i="7"/>
  <c r="P69" i="7" s="1"/>
  <c r="E63" i="7"/>
  <c r="H74" i="1"/>
  <c r="H75" i="1"/>
  <c r="H76" i="1"/>
  <c r="H77" i="1"/>
  <c r="H78" i="1"/>
  <c r="H79" i="1"/>
  <c r="H80" i="1"/>
  <c r="G74" i="1"/>
  <c r="G75" i="1"/>
  <c r="G76" i="1"/>
  <c r="G77" i="1"/>
  <c r="G78" i="1"/>
  <c r="G79" i="1"/>
  <c r="G80" i="1"/>
  <c r="G73" i="1"/>
  <c r="H73" i="1" s="1"/>
  <c r="G64" i="1"/>
  <c r="H64" i="1" s="1"/>
  <c r="G65" i="1"/>
  <c r="H65" i="1" s="1"/>
  <c r="G66" i="1"/>
  <c r="H66" i="1" s="1"/>
  <c r="G67" i="1"/>
  <c r="H67" i="1" s="1"/>
  <c r="G68" i="1"/>
  <c r="H68" i="1" s="1"/>
  <c r="D64" i="1"/>
  <c r="D75" i="1"/>
  <c r="D77" i="1"/>
  <c r="D78" i="1"/>
  <c r="D79" i="1"/>
  <c r="D80" i="1"/>
  <c r="R81" i="7" l="1"/>
  <c r="S81" i="7"/>
  <c r="R80" i="7"/>
  <c r="S80" i="7"/>
  <c r="R79" i="7"/>
  <c r="S79" i="7"/>
  <c r="P63" i="7"/>
  <c r="R63" i="7" s="1"/>
  <c r="R69" i="7"/>
  <c r="S69" i="7" s="1"/>
  <c r="R67" i="7"/>
  <c r="S67" i="7" s="1"/>
  <c r="R66" i="7"/>
  <c r="S66" i="7" s="1"/>
  <c r="R68" i="7"/>
  <c r="S68" i="7"/>
  <c r="R65" i="7"/>
  <c r="S65" i="7" s="1"/>
  <c r="R64" i="7"/>
  <c r="S64" i="7" s="1"/>
  <c r="R74" i="7"/>
  <c r="S74" i="7" s="1"/>
  <c r="C74" i="1"/>
  <c r="D74" i="1" s="1"/>
  <c r="C75" i="1"/>
  <c r="C76" i="1"/>
  <c r="D76" i="1" s="1"/>
  <c r="C77" i="1"/>
  <c r="C78" i="1"/>
  <c r="C79" i="1"/>
  <c r="C80" i="1"/>
  <c r="D73" i="1"/>
  <c r="D63" i="1"/>
  <c r="D61" i="1"/>
  <c r="Y48" i="7" l="1"/>
  <c r="Y45" i="7"/>
  <c r="Y35" i="7"/>
  <c r="Y33" i="7"/>
  <c r="Y31" i="7"/>
  <c r="Y38" i="7"/>
  <c r="Y46" i="7"/>
  <c r="Y43" i="7"/>
  <c r="Y41" i="7"/>
  <c r="Y39" i="7"/>
  <c r="Y29" i="7"/>
  <c r="Y47" i="7"/>
  <c r="Y36" i="7"/>
  <c r="Y34" i="7"/>
  <c r="Y32" i="7"/>
  <c r="Y44" i="7"/>
  <c r="Y30" i="7"/>
  <c r="Y42" i="7"/>
  <c r="Y40" i="7"/>
  <c r="Y37" i="7"/>
  <c r="Y28" i="7"/>
  <c r="H69" i="1"/>
  <c r="H70" i="7" s="1"/>
  <c r="H81" i="1"/>
  <c r="H82" i="7" s="1"/>
  <c r="H75" i="7"/>
  <c r="H76" i="7"/>
  <c r="H77" i="7"/>
  <c r="H78" i="7"/>
  <c r="H79" i="7"/>
  <c r="H80" i="7"/>
  <c r="H81" i="7"/>
  <c r="G75" i="7"/>
  <c r="G76" i="7"/>
  <c r="G77" i="7"/>
  <c r="G78" i="7"/>
  <c r="G79" i="7"/>
  <c r="G80" i="7"/>
  <c r="G81" i="7"/>
  <c r="F75" i="7"/>
  <c r="Q75" i="7" s="1"/>
  <c r="F76" i="7"/>
  <c r="Q76" i="7" s="1"/>
  <c r="F77" i="7"/>
  <c r="Q77" i="7" s="1"/>
  <c r="F78" i="7"/>
  <c r="Q78" i="7" s="1"/>
  <c r="F79" i="7"/>
  <c r="Q79" i="7" s="1"/>
  <c r="F80" i="7"/>
  <c r="Q80" i="7" s="1"/>
  <c r="F81" i="7"/>
  <c r="Q81" i="7" s="1"/>
  <c r="D75" i="7"/>
  <c r="D76" i="7"/>
  <c r="D77" i="7"/>
  <c r="D78" i="7"/>
  <c r="D79" i="7"/>
  <c r="D80" i="7"/>
  <c r="D81" i="7"/>
  <c r="C75" i="7"/>
  <c r="C76" i="7"/>
  <c r="C77" i="7"/>
  <c r="C78" i="7"/>
  <c r="C79" i="7"/>
  <c r="C80" i="7"/>
  <c r="C81" i="7"/>
  <c r="B75" i="7"/>
  <c r="B76" i="7"/>
  <c r="M76" i="7" s="1"/>
  <c r="B77" i="7"/>
  <c r="M77" i="7" s="1"/>
  <c r="B78" i="7"/>
  <c r="M78" i="7" s="1"/>
  <c r="B79" i="7"/>
  <c r="M79" i="7" s="1"/>
  <c r="B80" i="7"/>
  <c r="M80" i="7" s="1"/>
  <c r="B81" i="7"/>
  <c r="M81" i="7" s="1"/>
  <c r="M74" i="7"/>
  <c r="D74" i="7"/>
  <c r="F74" i="7"/>
  <c r="Q74" i="7" s="1"/>
  <c r="G74" i="7"/>
  <c r="H74" i="7"/>
  <c r="A75" i="7"/>
  <c r="L75" i="7" s="1"/>
  <c r="N75" i="7" s="1"/>
  <c r="O75" i="7" s="1"/>
  <c r="A76" i="7"/>
  <c r="L76" i="7" s="1"/>
  <c r="N76" i="7" s="1"/>
  <c r="O76" i="7" s="1"/>
  <c r="A77" i="7"/>
  <c r="L77" i="7" s="1"/>
  <c r="A78" i="7"/>
  <c r="L78" i="7" s="1"/>
  <c r="A79" i="7"/>
  <c r="L79" i="7" s="1"/>
  <c r="A80" i="7"/>
  <c r="L80" i="7" s="1"/>
  <c r="A81" i="7"/>
  <c r="L81" i="7" s="1"/>
  <c r="A74" i="7"/>
  <c r="H64" i="7"/>
  <c r="H65" i="7"/>
  <c r="H66" i="7"/>
  <c r="H67" i="7"/>
  <c r="H68" i="7"/>
  <c r="H69" i="7"/>
  <c r="G64" i="7"/>
  <c r="G65" i="7"/>
  <c r="G66" i="7"/>
  <c r="G67" i="7"/>
  <c r="G68" i="7"/>
  <c r="G69" i="7"/>
  <c r="F64" i="7"/>
  <c r="Q64" i="7" s="1"/>
  <c r="F65" i="7"/>
  <c r="Q65" i="7" s="1"/>
  <c r="F66" i="7"/>
  <c r="Q66" i="7" s="1"/>
  <c r="F67" i="7"/>
  <c r="Q67" i="7" s="1"/>
  <c r="F68" i="7"/>
  <c r="Q68" i="7" s="1"/>
  <c r="F69" i="7"/>
  <c r="Q69" i="7" s="1"/>
  <c r="D64" i="7"/>
  <c r="D65" i="7"/>
  <c r="D66" i="7"/>
  <c r="D67" i="7"/>
  <c r="D68" i="7"/>
  <c r="D69" i="7"/>
  <c r="C64" i="7"/>
  <c r="C65" i="7"/>
  <c r="C66" i="7"/>
  <c r="C67" i="7"/>
  <c r="C68" i="7"/>
  <c r="C69" i="7"/>
  <c r="B64" i="7"/>
  <c r="M64" i="7" s="1"/>
  <c r="B65" i="7"/>
  <c r="M65" i="7" s="1"/>
  <c r="B66" i="7"/>
  <c r="M66" i="7" s="1"/>
  <c r="B67" i="7"/>
  <c r="M67" i="7" s="1"/>
  <c r="B68" i="7"/>
  <c r="M68" i="7" s="1"/>
  <c r="B69" i="7"/>
  <c r="M69" i="7" s="1"/>
  <c r="B63" i="7"/>
  <c r="M63" i="7" s="1"/>
  <c r="C63" i="7"/>
  <c r="D63" i="7"/>
  <c r="F63" i="7"/>
  <c r="Q63" i="7" s="1"/>
  <c r="S63" i="7" s="1"/>
  <c r="G63" i="7"/>
  <c r="H63" i="7"/>
  <c r="A64" i="7"/>
  <c r="L64" i="7" s="1"/>
  <c r="N64" i="7" s="1"/>
  <c r="A65" i="7"/>
  <c r="L65" i="7" s="1"/>
  <c r="N65" i="7" s="1"/>
  <c r="A66" i="7"/>
  <c r="L66" i="7" s="1"/>
  <c r="N66" i="7" s="1"/>
  <c r="A67" i="7"/>
  <c r="L67" i="7" s="1"/>
  <c r="N67" i="7" s="1"/>
  <c r="A68" i="7"/>
  <c r="L68" i="7" s="1"/>
  <c r="N68" i="7" s="1"/>
  <c r="A69" i="7"/>
  <c r="L69" i="7" s="1"/>
  <c r="N69" i="7" s="1"/>
  <c r="A63" i="7"/>
  <c r="L63" i="7" s="1"/>
  <c r="AE46" i="7" l="1"/>
  <c r="AF46" i="7" s="1"/>
  <c r="AE34" i="7"/>
  <c r="AF34" i="7" s="1"/>
  <c r="AE38" i="7"/>
  <c r="AF38" i="7" s="1"/>
  <c r="AE28" i="7"/>
  <c r="AF28" i="7" s="1"/>
  <c r="AE36" i="7"/>
  <c r="AF36" i="7" s="1"/>
  <c r="AE31" i="7"/>
  <c r="AF31" i="7" s="1"/>
  <c r="AE37" i="7"/>
  <c r="AF37" i="7" s="1"/>
  <c r="AE47" i="7"/>
  <c r="AF47" i="7" s="1"/>
  <c r="AE33" i="7"/>
  <c r="AF33" i="7" s="1"/>
  <c r="AE43" i="7"/>
  <c r="AF43" i="7" s="1"/>
  <c r="AE40" i="7"/>
  <c r="AF40" i="7" s="1"/>
  <c r="AE29" i="7"/>
  <c r="AF29" i="7" s="1"/>
  <c r="AE35" i="7"/>
  <c r="AF35" i="7" s="1"/>
  <c r="AE32" i="7"/>
  <c r="AF32" i="7" s="1"/>
  <c r="AE42" i="7"/>
  <c r="AF42" i="7" s="1"/>
  <c r="AE39" i="7"/>
  <c r="AF39" i="7" s="1"/>
  <c r="AE45" i="7"/>
  <c r="AF45" i="7" s="1"/>
  <c r="AE44" i="7"/>
  <c r="AF44" i="7" s="1"/>
  <c r="AE30" i="7"/>
  <c r="AF30" i="7" s="1"/>
  <c r="AE41" i="7"/>
  <c r="AF41" i="7" s="1"/>
  <c r="AE48" i="7"/>
  <c r="AF48" i="7" s="1"/>
  <c r="O80" i="7"/>
  <c r="N80" i="7"/>
  <c r="N79" i="7"/>
  <c r="O79" i="7"/>
  <c r="N78" i="7"/>
  <c r="O78" i="7"/>
  <c r="O81" i="7"/>
  <c r="N81" i="7"/>
  <c r="N77" i="7"/>
  <c r="O77" i="7" s="1"/>
  <c r="L74" i="7"/>
  <c r="N74" i="7" s="1"/>
  <c r="O74" i="7" s="1"/>
  <c r="O67" i="7"/>
  <c r="O68" i="7"/>
  <c r="O66" i="7"/>
  <c r="O69" i="7"/>
  <c r="O65" i="7"/>
  <c r="O64" i="7"/>
  <c r="G83" i="1"/>
  <c r="B10" i="2" s="1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5" i="7"/>
  <c r="S82" i="7" l="1"/>
  <c r="S70" i="7"/>
  <c r="G85" i="7"/>
  <c r="B9" i="2"/>
  <c r="B11" i="9"/>
  <c r="D14" i="12" s="1"/>
  <c r="S85" i="7" l="1"/>
  <c r="B22" i="9"/>
  <c r="B7" i="2"/>
  <c r="B8" i="9" s="1"/>
  <c r="D11" i="12" s="1"/>
  <c r="B6" i="2"/>
  <c r="B7" i="9" s="1"/>
  <c r="D10" i="12" s="1"/>
  <c r="B14" i="2"/>
  <c r="B15" i="9" s="1"/>
  <c r="D18" i="12" s="1"/>
  <c r="B13" i="2"/>
  <c r="B14" i="9" s="1"/>
  <c r="D17" i="12" s="1"/>
  <c r="B12" i="2"/>
  <c r="B13" i="9" s="1"/>
  <c r="D16" i="12" s="1"/>
  <c r="B9" i="9"/>
  <c r="D12" i="12" s="1"/>
  <c r="B5" i="9"/>
  <c r="D8" i="12" s="1"/>
  <c r="B4" i="9"/>
  <c r="D7" i="12" s="1"/>
  <c r="B11" i="2" l="1"/>
  <c r="B2" i="2"/>
  <c r="B5" i="2"/>
  <c r="B15" i="2" l="1"/>
  <c r="B24" i="2" s="1"/>
  <c r="B25" i="2" s="1"/>
  <c r="B26" i="9" l="1"/>
  <c r="A3" i="7"/>
  <c r="B27" i="9" l="1"/>
  <c r="B28" i="9" s="1"/>
  <c r="B27" i="2"/>
  <c r="B26" i="2"/>
  <c r="B10" i="7"/>
  <c r="B7" i="7"/>
  <c r="B46" i="7"/>
  <c r="M46" i="7" s="1"/>
  <c r="C46" i="7"/>
  <c r="D46" i="7"/>
  <c r="E46" i="7"/>
  <c r="O46" i="7" s="1"/>
  <c r="B47" i="7"/>
  <c r="M47" i="7" s="1"/>
  <c r="C47" i="7"/>
  <c r="D47" i="7"/>
  <c r="E47" i="7"/>
  <c r="O47" i="7" s="1"/>
  <c r="B48" i="7"/>
  <c r="M48" i="7" s="1"/>
  <c r="C48" i="7"/>
  <c r="D48" i="7"/>
  <c r="E48" i="7"/>
  <c r="O48" i="7" s="1"/>
  <c r="B35" i="7"/>
  <c r="M35" i="7" s="1"/>
  <c r="C35" i="7"/>
  <c r="D35" i="7"/>
  <c r="E35" i="7"/>
  <c r="O35" i="7" s="1"/>
  <c r="B36" i="7"/>
  <c r="M36" i="7" s="1"/>
  <c r="C36" i="7"/>
  <c r="D36" i="7"/>
  <c r="E36" i="7"/>
  <c r="O36" i="7" s="1"/>
  <c r="B37" i="7"/>
  <c r="M37" i="7" s="1"/>
  <c r="C37" i="7"/>
  <c r="D37" i="7"/>
  <c r="E37" i="7"/>
  <c r="O37" i="7" s="1"/>
  <c r="B38" i="7"/>
  <c r="M38" i="7" s="1"/>
  <c r="C38" i="7"/>
  <c r="D38" i="7"/>
  <c r="E38" i="7"/>
  <c r="O38" i="7" s="1"/>
  <c r="B39" i="7"/>
  <c r="M39" i="7" s="1"/>
  <c r="C39" i="7"/>
  <c r="D39" i="7"/>
  <c r="E39" i="7"/>
  <c r="O39" i="7" s="1"/>
  <c r="B40" i="7"/>
  <c r="M40" i="7" s="1"/>
  <c r="C40" i="7"/>
  <c r="D40" i="7"/>
  <c r="E40" i="7"/>
  <c r="O40" i="7" s="1"/>
  <c r="B41" i="7"/>
  <c r="M41" i="7" s="1"/>
  <c r="C41" i="7"/>
  <c r="D41" i="7"/>
  <c r="E41" i="7"/>
  <c r="O41" i="7" s="1"/>
  <c r="B42" i="7"/>
  <c r="M42" i="7" s="1"/>
  <c r="C42" i="7"/>
  <c r="D42" i="7"/>
  <c r="E42" i="7"/>
  <c r="O42" i="7" s="1"/>
  <c r="B43" i="7"/>
  <c r="M43" i="7" s="1"/>
  <c r="C43" i="7"/>
  <c r="D43" i="7"/>
  <c r="E43" i="7"/>
  <c r="O43" i="7" s="1"/>
  <c r="B44" i="7"/>
  <c r="M44" i="7" s="1"/>
  <c r="C44" i="7"/>
  <c r="D44" i="7"/>
  <c r="E44" i="7"/>
  <c r="O44" i="7" s="1"/>
  <c r="B45" i="7"/>
  <c r="M45" i="7" s="1"/>
  <c r="C45" i="7"/>
  <c r="D45" i="7"/>
  <c r="E45" i="7"/>
  <c r="O45" i="7" s="1"/>
  <c r="B25" i="7"/>
  <c r="M25" i="7" s="1"/>
  <c r="C25" i="7"/>
  <c r="D25" i="7"/>
  <c r="E25" i="7"/>
  <c r="O25" i="7" s="1"/>
  <c r="B26" i="7"/>
  <c r="M26" i="7" s="1"/>
  <c r="C26" i="7"/>
  <c r="D26" i="7"/>
  <c r="E26" i="7"/>
  <c r="O26" i="7" s="1"/>
  <c r="B27" i="7"/>
  <c r="M27" i="7" s="1"/>
  <c r="C27" i="7"/>
  <c r="D27" i="7"/>
  <c r="E27" i="7"/>
  <c r="O27" i="7" s="1"/>
  <c r="B28" i="7"/>
  <c r="M28" i="7" s="1"/>
  <c r="C28" i="7"/>
  <c r="D28" i="7"/>
  <c r="E28" i="7"/>
  <c r="O28" i="7" s="1"/>
  <c r="B29" i="7"/>
  <c r="M29" i="7" s="1"/>
  <c r="C29" i="7"/>
  <c r="D29" i="7"/>
  <c r="E29" i="7"/>
  <c r="O29" i="7" s="1"/>
  <c r="B30" i="7"/>
  <c r="M30" i="7" s="1"/>
  <c r="C30" i="7"/>
  <c r="D30" i="7"/>
  <c r="E30" i="7"/>
  <c r="O30" i="7" s="1"/>
  <c r="B31" i="7"/>
  <c r="M31" i="7" s="1"/>
  <c r="C31" i="7"/>
  <c r="D31" i="7"/>
  <c r="E31" i="7"/>
  <c r="O31" i="7" s="1"/>
  <c r="B32" i="7"/>
  <c r="M32" i="7" s="1"/>
  <c r="C32" i="7"/>
  <c r="D32" i="7"/>
  <c r="E32" i="7"/>
  <c r="O32" i="7" s="1"/>
  <c r="B33" i="7"/>
  <c r="M33" i="7" s="1"/>
  <c r="C33" i="7"/>
  <c r="D33" i="7"/>
  <c r="E33" i="7"/>
  <c r="O33" i="7" s="1"/>
  <c r="B34" i="7"/>
  <c r="M34" i="7" s="1"/>
  <c r="C34" i="7"/>
  <c r="D34" i="7"/>
  <c r="E34" i="7"/>
  <c r="O34" i="7" s="1"/>
  <c r="C15" i="7"/>
  <c r="D15" i="7"/>
  <c r="E15" i="7"/>
  <c r="O15" i="7" s="1"/>
  <c r="C16" i="7"/>
  <c r="D16" i="7"/>
  <c r="E16" i="7"/>
  <c r="O16" i="7" s="1"/>
  <c r="C17" i="7"/>
  <c r="D17" i="7"/>
  <c r="E17" i="7"/>
  <c r="O17" i="7" s="1"/>
  <c r="C18" i="7"/>
  <c r="D18" i="7"/>
  <c r="E18" i="7"/>
  <c r="O18" i="7" s="1"/>
  <c r="C19" i="7"/>
  <c r="D19" i="7"/>
  <c r="E19" i="7"/>
  <c r="O19" i="7" s="1"/>
  <c r="C20" i="7"/>
  <c r="D20" i="7"/>
  <c r="E20" i="7"/>
  <c r="O20" i="7" s="1"/>
  <c r="C21" i="7"/>
  <c r="D21" i="7"/>
  <c r="E21" i="7"/>
  <c r="O21" i="7" s="1"/>
  <c r="C22" i="7"/>
  <c r="D22" i="7"/>
  <c r="E22" i="7"/>
  <c r="O22" i="7" s="1"/>
  <c r="C23" i="7"/>
  <c r="D23" i="7"/>
  <c r="E23" i="7"/>
  <c r="O23" i="7" s="1"/>
  <c r="C24" i="7"/>
  <c r="D24" i="7"/>
  <c r="E24" i="7"/>
  <c r="O24" i="7" s="1"/>
  <c r="B24" i="7"/>
  <c r="M24" i="7" s="1"/>
  <c r="A24" i="7"/>
  <c r="A15" i="7"/>
  <c r="L15" i="7" s="1"/>
  <c r="A16" i="7"/>
  <c r="L16" i="7" s="1"/>
  <c r="B16" i="7"/>
  <c r="M16" i="7" s="1"/>
  <c r="A17" i="7"/>
  <c r="L17" i="7" s="1"/>
  <c r="B17" i="7"/>
  <c r="M17" i="7" s="1"/>
  <c r="A18" i="7"/>
  <c r="L18" i="7" s="1"/>
  <c r="B18" i="7"/>
  <c r="M18" i="7" s="1"/>
  <c r="A19" i="7"/>
  <c r="L19" i="7" s="1"/>
  <c r="B19" i="7"/>
  <c r="M19" i="7" s="1"/>
  <c r="A20" i="7"/>
  <c r="L20" i="7" s="1"/>
  <c r="B20" i="7"/>
  <c r="M20" i="7" s="1"/>
  <c r="A21" i="7"/>
  <c r="L21" i="7" s="1"/>
  <c r="B21" i="7"/>
  <c r="M21" i="7" s="1"/>
  <c r="A22" i="7"/>
  <c r="L22" i="7" s="1"/>
  <c r="B22" i="7"/>
  <c r="M22" i="7" s="1"/>
  <c r="A23" i="7"/>
  <c r="L23" i="7" s="1"/>
  <c r="B23" i="7"/>
  <c r="M23" i="7" s="1"/>
  <c r="B15" i="7"/>
  <c r="M15" i="7" s="1"/>
  <c r="A47" i="7"/>
  <c r="A48" i="7"/>
  <c r="A46" i="7"/>
  <c r="A36" i="7"/>
  <c r="A37" i="7"/>
  <c r="A38" i="7"/>
  <c r="A39" i="7"/>
  <c r="A40" i="7"/>
  <c r="A41" i="7"/>
  <c r="A42" i="7"/>
  <c r="A43" i="7"/>
  <c r="A44" i="7"/>
  <c r="A45" i="7"/>
  <c r="A35" i="7"/>
  <c r="A26" i="7"/>
  <c r="A27" i="7"/>
  <c r="A28" i="7"/>
  <c r="A29" i="7"/>
  <c r="A30" i="7"/>
  <c r="A31" i="7"/>
  <c r="A32" i="7"/>
  <c r="A33" i="7"/>
  <c r="A34" i="7"/>
  <c r="A25" i="7"/>
  <c r="Y23" i="7" l="1"/>
  <c r="AE23" i="7" s="1"/>
  <c r="AF23" i="7" s="1"/>
  <c r="S23" i="7" s="1"/>
  <c r="Y22" i="7"/>
  <c r="AE22" i="7" s="1"/>
  <c r="AF22" i="7" s="1"/>
  <c r="S22" i="7" s="1"/>
  <c r="Y20" i="7"/>
  <c r="AE20" i="7" s="1"/>
  <c r="AF20" i="7" s="1"/>
  <c r="S20" i="7" s="1"/>
  <c r="Y19" i="7"/>
  <c r="AE19" i="7" s="1"/>
  <c r="AF19" i="7" s="1"/>
  <c r="S19" i="7" s="1"/>
  <c r="Y21" i="7"/>
  <c r="AE21" i="7" s="1"/>
  <c r="AF21" i="7" s="1"/>
  <c r="S21" i="7" s="1"/>
  <c r="Y18" i="7"/>
  <c r="AE18" i="7" s="1"/>
  <c r="AF18" i="7" s="1"/>
  <c r="S18" i="7" s="1"/>
  <c r="B29" i="9"/>
  <c r="Y15" i="7"/>
  <c r="AE15" i="7" s="1"/>
  <c r="AF15" i="7" s="1"/>
  <c r="S15" i="7" s="1"/>
  <c r="Y17" i="7"/>
  <c r="AE17" i="7" s="1"/>
  <c r="AF17" i="7" s="1"/>
  <c r="S17" i="7" s="1"/>
  <c r="T21" i="7"/>
  <c r="K35" i="7"/>
  <c r="T35" i="7"/>
  <c r="T47" i="7"/>
  <c r="K47" i="7"/>
  <c r="Y16" i="7"/>
  <c r="K33" i="7"/>
  <c r="T33" i="7"/>
  <c r="T31" i="7"/>
  <c r="K31" i="7"/>
  <c r="T29" i="7"/>
  <c r="K29" i="7"/>
  <c r="K25" i="7"/>
  <c r="T25" i="7"/>
  <c r="T42" i="7"/>
  <c r="K42" i="7"/>
  <c r="T38" i="7"/>
  <c r="K38" i="7"/>
  <c r="T48" i="7"/>
  <c r="K48" i="7"/>
  <c r="O49" i="7"/>
  <c r="T34" i="7"/>
  <c r="K34" i="7"/>
  <c r="K30" i="7"/>
  <c r="T30" i="7"/>
  <c r="T28" i="7"/>
  <c r="K28" i="7"/>
  <c r="T45" i="7"/>
  <c r="K45" i="7"/>
  <c r="T41" i="7"/>
  <c r="K41" i="7"/>
  <c r="K37" i="7"/>
  <c r="T37" i="7"/>
  <c r="T19" i="7"/>
  <c r="K27" i="7"/>
  <c r="T27" i="7"/>
  <c r="T44" i="7"/>
  <c r="K44" i="7"/>
  <c r="K40" i="7"/>
  <c r="T40" i="7"/>
  <c r="T36" i="7"/>
  <c r="K36" i="7"/>
  <c r="T46" i="7"/>
  <c r="K46" i="7"/>
  <c r="T23" i="7"/>
  <c r="T20" i="7"/>
  <c r="T22" i="7"/>
  <c r="T32" i="7"/>
  <c r="K32" i="7"/>
  <c r="T26" i="7"/>
  <c r="K26" i="7"/>
  <c r="K43" i="7"/>
  <c r="T43" i="7"/>
  <c r="K39" i="7"/>
  <c r="T39" i="7"/>
  <c r="T24" i="7"/>
  <c r="K24" i="7"/>
  <c r="E49" i="7"/>
  <c r="E53" i="7" s="1"/>
  <c r="T18" i="7" l="1"/>
  <c r="D43" i="13"/>
  <c r="B43" i="13"/>
  <c r="C43" i="13"/>
  <c r="B26" i="13"/>
  <c r="D26" i="13"/>
  <c r="C26" i="13"/>
  <c r="C47" i="13"/>
  <c r="B47" i="13"/>
  <c r="D47" i="13"/>
  <c r="D29" i="13"/>
  <c r="C29" i="13"/>
  <c r="B29" i="13"/>
  <c r="D37" i="13"/>
  <c r="C37" i="13"/>
  <c r="B37" i="13"/>
  <c r="D30" i="13"/>
  <c r="C30" i="13"/>
  <c r="B30" i="13"/>
  <c r="D38" i="13"/>
  <c r="C38" i="13"/>
  <c r="B38" i="13"/>
  <c r="C31" i="13"/>
  <c r="B31" i="13"/>
  <c r="D31" i="13"/>
  <c r="AE16" i="7"/>
  <c r="C32" i="13"/>
  <c r="D32" i="13"/>
  <c r="B32" i="13"/>
  <c r="D44" i="13"/>
  <c r="C44" i="13"/>
  <c r="B44" i="13"/>
  <c r="D41" i="13"/>
  <c r="C41" i="13"/>
  <c r="B41" i="13"/>
  <c r="B34" i="13"/>
  <c r="D34" i="13"/>
  <c r="C34" i="13"/>
  <c r="C48" i="13"/>
  <c r="D48" i="13"/>
  <c r="B48" i="13"/>
  <c r="C24" i="13"/>
  <c r="D24" i="13"/>
  <c r="B24" i="13"/>
  <c r="B42" i="13"/>
  <c r="D42" i="13"/>
  <c r="C42" i="13"/>
  <c r="B35" i="13"/>
  <c r="D35" i="13"/>
  <c r="C35" i="13"/>
  <c r="C40" i="13"/>
  <c r="D40" i="13"/>
  <c r="B40" i="13"/>
  <c r="D46" i="13"/>
  <c r="C46" i="13"/>
  <c r="B46" i="13"/>
  <c r="D33" i="13"/>
  <c r="C33" i="13"/>
  <c r="B33" i="13"/>
  <c r="D45" i="13"/>
  <c r="C45" i="13"/>
  <c r="B45" i="13"/>
  <c r="C39" i="13"/>
  <c r="B39" i="13"/>
  <c r="D39" i="13"/>
  <c r="B27" i="13"/>
  <c r="D27" i="13"/>
  <c r="C27" i="13"/>
  <c r="D36" i="13"/>
  <c r="C36" i="13"/>
  <c r="B36" i="13"/>
  <c r="D28" i="13"/>
  <c r="C28" i="13"/>
  <c r="B28" i="13"/>
  <c r="T15" i="7"/>
  <c r="D25" i="13"/>
  <c r="C25" i="13"/>
  <c r="B25" i="13"/>
  <c r="K15" i="7"/>
  <c r="O54" i="7"/>
  <c r="B10" i="9"/>
  <c r="D13" i="12" s="1"/>
  <c r="B12" i="9"/>
  <c r="D15" i="12" s="1"/>
  <c r="E36" i="13" l="1"/>
  <c r="AF16" i="7"/>
  <c r="S16" i="7" s="1"/>
  <c r="E43" i="13"/>
  <c r="E35" i="13"/>
  <c r="E30" i="13"/>
  <c r="E48" i="13"/>
  <c r="E32" i="13"/>
  <c r="E28" i="13"/>
  <c r="E33" i="13"/>
  <c r="E37" i="13"/>
  <c r="E38" i="13"/>
  <c r="E40" i="13"/>
  <c r="E39" i="13"/>
  <c r="E42" i="13"/>
  <c r="E44" i="13"/>
  <c r="E24" i="13"/>
  <c r="E41" i="13"/>
  <c r="E31" i="13"/>
  <c r="E47" i="13"/>
  <c r="E25" i="13"/>
  <c r="E46" i="13"/>
  <c r="E27" i="13"/>
  <c r="E45" i="13"/>
  <c r="E34" i="13"/>
  <c r="E29" i="13"/>
  <c r="E26" i="13"/>
  <c r="B6" i="9"/>
  <c r="D9" i="12" s="1"/>
  <c r="B3" i="9"/>
  <c r="D6" i="12" s="1"/>
  <c r="C11" i="9" l="1"/>
  <c r="C9" i="9"/>
  <c r="E12" i="12" s="1"/>
  <c r="C5" i="9"/>
  <c r="C4" i="9"/>
  <c r="K16" i="7"/>
  <c r="T17" i="7"/>
  <c r="C13" i="9"/>
  <c r="C14" i="9"/>
  <c r="E17" i="12" s="1"/>
  <c r="C15" i="9"/>
  <c r="E18" i="12" s="1"/>
  <c r="C8" i="9"/>
  <c r="E11" i="12" s="1"/>
  <c r="B16" i="9"/>
  <c r="C7" i="9" l="1"/>
  <c r="E10" i="12" s="1"/>
  <c r="E8" i="12"/>
  <c r="T16" i="7"/>
  <c r="S49" i="7"/>
  <c r="N53" i="7" s="1"/>
  <c r="K17" i="7"/>
  <c r="E7" i="12"/>
  <c r="C10" i="9"/>
  <c r="E13" i="12" s="1"/>
  <c r="E14" i="12"/>
  <c r="C12" i="9"/>
  <c r="E15" i="12" s="1"/>
  <c r="E16" i="12"/>
  <c r="C6" i="9" l="1"/>
  <c r="E9" i="12" s="1"/>
  <c r="C3" i="9"/>
  <c r="O53" i="7"/>
  <c r="K18" i="7"/>
  <c r="K19" i="7" l="1"/>
  <c r="K20" i="7" s="1"/>
  <c r="K21" i="7" s="1"/>
  <c r="K22" i="7" s="1"/>
  <c r="K23" i="7" s="1"/>
  <c r="D16" i="13" s="1"/>
  <c r="C16" i="9"/>
  <c r="C26" i="9" s="1"/>
  <c r="C27" i="9" s="1"/>
  <c r="E6" i="12"/>
  <c r="D5" i="12"/>
  <c r="B15" i="13" l="1"/>
  <c r="D15" i="13"/>
  <c r="B17" i="13"/>
  <c r="D18" i="13"/>
  <c r="C18" i="13"/>
  <c r="D19" i="13"/>
  <c r="C15" i="13"/>
  <c r="D17" i="13"/>
  <c r="C17" i="13"/>
  <c r="B19" i="13"/>
  <c r="B18" i="13"/>
  <c r="C16" i="13"/>
  <c r="E16" i="13" s="1"/>
  <c r="B16" i="13"/>
  <c r="C19" i="13"/>
  <c r="C23" i="13"/>
  <c r="B23" i="13"/>
  <c r="D23" i="13"/>
  <c r="B22" i="13"/>
  <c r="D22" i="13"/>
  <c r="C22" i="13"/>
  <c r="B21" i="13"/>
  <c r="C21" i="13"/>
  <c r="D21" i="13"/>
  <c r="C20" i="13"/>
  <c r="B20" i="13"/>
  <c r="D20" i="13"/>
  <c r="C28" i="9"/>
  <c r="C29" i="9"/>
  <c r="F9" i="12"/>
  <c r="F11" i="12"/>
  <c r="F17" i="12"/>
  <c r="F16" i="12"/>
  <c r="F13" i="12"/>
  <c r="F7" i="12"/>
  <c r="F6" i="12"/>
  <c r="F10" i="12"/>
  <c r="F12" i="12"/>
  <c r="F18" i="12"/>
  <c r="F15" i="12"/>
  <c r="F14" i="12"/>
  <c r="F8" i="12"/>
  <c r="E5" i="12"/>
  <c r="E18" i="13" l="1"/>
  <c r="E19" i="13"/>
  <c r="E17" i="13"/>
  <c r="E15" i="13"/>
  <c r="E22" i="13"/>
  <c r="C14" i="13"/>
  <c r="E23" i="13"/>
  <c r="E21" i="13"/>
  <c r="D14" i="13"/>
  <c r="E20" i="13"/>
  <c r="F5" i="12"/>
  <c r="E14" i="13" l="1"/>
</calcChain>
</file>

<file path=xl/sharedStrings.xml><?xml version="1.0" encoding="utf-8"?>
<sst xmlns="http://schemas.openxmlformats.org/spreadsheetml/2006/main" count="283" uniqueCount="155">
  <si>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</si>
  <si>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</si>
  <si>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</si>
  <si>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</si>
  <si>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</si>
  <si>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</si>
  <si>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</si>
  <si>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</si>
  <si>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</si>
  <si>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</si>
  <si>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</si>
  <si>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</si>
  <si>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</si>
  <si>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</si>
  <si>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</si>
  <si>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</si>
  <si>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</si>
  <si>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</si>
  <si>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</si>
  <si>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</si>
  <si>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</si>
  <si>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</si>
  <si>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Commentaire</t>
  </si>
  <si>
    <t>Autres (commentaire obligatoire)</t>
  </si>
  <si>
    <t>Veuillez saisir les champs sous fond jaune</t>
  </si>
  <si>
    <t>Nom / Prénom ou Dénomination sociale</t>
  </si>
  <si>
    <t>Erreur de saisie manifeste de l'usager</t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</si>
  <si>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</si>
  <si>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</si>
  <si>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</si>
  <si>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</si>
  <si>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</si>
  <si>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</si>
  <si>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Seuil de l'assiette éligible</t>
  </si>
  <si>
    <t>Commentaires éventuels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</si>
  <si>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</si>
  <si>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</si>
  <si>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</si>
  <si>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</si>
  <si>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</si>
  <si>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</si>
  <si>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</si>
  <si>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</si>
  <si>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t>Plafond max des dépenses éligibles sur la durée sur la programmation PSN 2023-2027</t>
  </si>
  <si>
    <t>Taux d'aide prévu</t>
  </si>
  <si>
    <t xml:space="preserve">Montant instruit HT </t>
  </si>
  <si>
    <t>Seules les cellules en couleur "abricot" sont modifiables par l'instructeur</t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</si>
  <si>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</si>
  <si>
    <t>Argumentaire si devis le moins cher non retenu </t>
  </si>
  <si>
    <t>Equipement</t>
  </si>
  <si>
    <t>Etudes et conception</t>
  </si>
  <si>
    <t>Construction gros œuvre / terrassement</t>
  </si>
  <si>
    <t>Aménagements intérieurs bâtiment</t>
  </si>
  <si>
    <t>Aménagements accès</t>
  </si>
  <si>
    <t>Informatique</t>
  </si>
  <si>
    <t>Autres prestations de service</t>
  </si>
  <si>
    <t>Haies, alignement d'arbres et agroforesterie</t>
  </si>
  <si>
    <t>Travaux / aménagements</t>
  </si>
  <si>
    <t>Plantations / replantations</t>
  </si>
  <si>
    <t xml:space="preserve">Prestations </t>
  </si>
  <si>
    <t>Poste des dépenses coût réel</t>
  </si>
  <si>
    <t>Projet conquérant</t>
  </si>
  <si>
    <t>Projet d'amélioration et d'adaptation</t>
  </si>
  <si>
    <t>Statut porteur</t>
  </si>
  <si>
    <t>Type projet</t>
  </si>
  <si>
    <t>Individuel ou société ou GAEC</t>
  </si>
  <si>
    <t>Porteurs collectifs ou CUMA</t>
  </si>
  <si>
    <t>Porjet conquérant antérieur</t>
  </si>
  <si>
    <t>Oui</t>
  </si>
  <si>
    <t>TOTAL DES DEPENSES PRESENTABLES après plafonnement</t>
  </si>
  <si>
    <t>Seuil des dépenses éligibles</t>
  </si>
  <si>
    <r>
      <t>Dépenses d'investissement (hors plantations de haies) sur frais réels</t>
    </r>
    <r>
      <rPr>
        <sz val="20"/>
        <color theme="4" tint="-0.249977111117893"/>
        <rFont val="Arial"/>
        <family val="2"/>
      </rPr>
      <t xml:space="preserve"> (sur devis retenu) </t>
    </r>
  </si>
  <si>
    <r>
      <t xml:space="preserve">DEPENSES DE PLANTATION DE HAIES </t>
    </r>
    <r>
      <rPr>
        <sz val="20"/>
        <color theme="4" tint="-0.249977111117893"/>
        <rFont val="Arial"/>
        <family val="2"/>
      </rPr>
      <t>(application d'un barème de coûts)</t>
    </r>
  </si>
  <si>
    <t>Ces dépenses sont établies sur la base du barème inscrit dans la fiche du dispositif</t>
  </si>
  <si>
    <t>TRAVAUX DE PRÉPARATION DE L'IMPLANTATION DE LA HAIE</t>
  </si>
  <si>
    <t>Type d’opération (sélectionner dans le menu déroulant)</t>
  </si>
  <si>
    <t>Haie 1 rang (1 arbre pour 1m)</t>
  </si>
  <si>
    <t>Haie 2 rangs (1 arbre pour 1,5m)</t>
  </si>
  <si>
    <t>Type d'opération plantations de haies</t>
  </si>
  <si>
    <t>PROTECTION BETAIL : achat et mise en place de clôtures électriques</t>
  </si>
  <si>
    <t>PROTECTION BETAIL : achat et mise en place clôtures fil barbelé</t>
  </si>
  <si>
    <t xml:space="preserve">MISE EN PLACE BANDE ENHERBÉE </t>
  </si>
  <si>
    <t>Type d'opération préparation implantations de haies</t>
  </si>
  <si>
    <t>PLANTS</t>
  </si>
  <si>
    <t>PLANTATION</t>
  </si>
  <si>
    <t>SOL</t>
  </si>
  <si>
    <t>PROTECTIONS</t>
  </si>
  <si>
    <t>PAILLAGE</t>
  </si>
  <si>
    <t>OPERATIONS DE PLANTATION</t>
  </si>
  <si>
    <t>Indiquer nombre de mètres linéaires</t>
  </si>
  <si>
    <t>Montant présenté 
€ HT</t>
  </si>
  <si>
    <t>Valeur barème haie 1 rang</t>
  </si>
  <si>
    <t>Valeur barème haie 2 rangs</t>
  </si>
  <si>
    <t>Valeur barème calculée</t>
  </si>
  <si>
    <t>Nature des dépenses 
sur frais réels (si le bénéficiaire s'est trompé de poste, vous pouver sélectionner le bon poste ci-dessous)</t>
  </si>
  <si>
    <t>Nombre de mètres linéaires éligibles</t>
  </si>
  <si>
    <t>Montant éligible 
€ HT</t>
  </si>
  <si>
    <t>SOUS-TOTAL 1 (HT)</t>
  </si>
  <si>
    <t>SOUS-TOTAL 2 (HT)</t>
  </si>
  <si>
    <t>TOTAL DEPENSES PREVISIONNELLES PRESENTEES (HT)</t>
  </si>
  <si>
    <r>
      <t xml:space="preserve">Dépenses de plantation de haies </t>
    </r>
    <r>
      <rPr>
        <sz val="18"/>
        <color theme="4" tint="-0.249977111117893"/>
        <rFont val="Arial"/>
        <family val="2"/>
      </rPr>
      <t>(application d'un barème de coûts)</t>
    </r>
  </si>
  <si>
    <r>
      <t>Dépenses d'investissement sur frais réels</t>
    </r>
    <r>
      <rPr>
        <sz val="18"/>
        <color theme="4" tint="-0.249977111117893"/>
        <rFont val="Arial"/>
        <family val="2"/>
      </rPr>
      <t xml:space="preserve"> (sur devis)</t>
    </r>
  </si>
  <si>
    <t>Type d’opération</t>
  </si>
  <si>
    <t xml:space="preserve">Type d’opération </t>
  </si>
  <si>
    <t>Nnombre de mètres linéaires</t>
  </si>
  <si>
    <t>Assiette FEADER retenue (HT)</t>
  </si>
  <si>
    <t>Application du plafond de dépenses au regard des autres aides reçues 
pour un autre projet sur ce dispositif pour la programmation PSN 2023-2027</t>
  </si>
  <si>
    <t xml:space="preserve">Matériel / équipement </t>
  </si>
  <si>
    <t>Données servant à instruire</t>
  </si>
  <si>
    <t>Statut du porteur</t>
  </si>
  <si>
    <t>Après instruction (cf. fiche dispositif), dans quelle catégorie entre ce projet ?</t>
  </si>
  <si>
    <t>Taux d'aide instruit</t>
  </si>
  <si>
    <t>Le porteur a-t-il déjà reçu une aide pour un "projet conquérant" sur ce dispositif ?</t>
  </si>
  <si>
    <t xml:space="preserve">TOTAL DEPENSES </t>
  </si>
  <si>
    <t>TOTAL DES DEPENSES après plafonnement</t>
  </si>
  <si>
    <t>Type d’opération (si le bénéficiaire s'est trompé de poste, vous pouvez sélectionner le bon poste ci-dessous)</t>
  </si>
  <si>
    <t>CREATION DE TALUS</t>
  </si>
  <si>
    <t>compteur</t>
  </si>
  <si>
    <t>Montant inéligible</t>
  </si>
  <si>
    <t>Numéros dépense coûts raisonnés</t>
  </si>
  <si>
    <t>Dépenses écartées par application des coûts raisonnés</t>
  </si>
  <si>
    <t>Nom dépense</t>
  </si>
  <si>
    <t>Dépense numéros</t>
  </si>
  <si>
    <t>Surface batiment / Nb VL…</t>
  </si>
  <si>
    <t>Indice IPAMPA</t>
  </si>
  <si>
    <t>Activation 15% (justification apportée)</t>
  </si>
  <si>
    <t>Montant coûts raisonnés</t>
  </si>
  <si>
    <t>% retenu</t>
  </si>
  <si>
    <t>Devis comparatif</t>
  </si>
  <si>
    <t>Référentiel</t>
  </si>
  <si>
    <t>Postes</t>
  </si>
  <si>
    <t xml:space="preserve">Montant HT présenté (€) </t>
  </si>
  <si>
    <t xml:space="preserve">Montant HT éligible et raisonnable (€) </t>
  </si>
  <si>
    <t xml:space="preserve">Montant global HT retenu après plafonnement (€) </t>
  </si>
  <si>
    <t xml:space="preserve">Montant total </t>
  </si>
  <si>
    <t>Dépenses prévisionnelles non éligibles</t>
  </si>
  <si>
    <t>Montant total écarté</t>
  </si>
  <si>
    <t>Montant total des dépenses prévisionnelles non éligibles</t>
  </si>
  <si>
    <t xml:space="preserve">Coûts raisonnés </t>
  </si>
  <si>
    <t>Annexe convention</t>
  </si>
  <si>
    <t xml:space="preserve">Nom / Prénom ou Dénomination sociale </t>
  </si>
  <si>
    <t>Normandie Agriculture Investissement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</si>
  <si>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 xml:space="preserve">                                     /!\ A ne pas représenter lors de la demande de paiement</t>
    </r>
  </si>
  <si>
    <t>Haies et agroforesterie</t>
  </si>
  <si>
    <t>Aménagements accès aux pâtures</t>
  </si>
  <si>
    <t>Matériel (outils, machines)</t>
  </si>
  <si>
    <t>Equipement (autres investissements physiques)</t>
  </si>
  <si>
    <r>
      <t xml:space="preserve">Précisez votre statut </t>
    </r>
    <r>
      <rPr>
        <sz val="10"/>
        <color rgb="FFFF0000"/>
        <rFont val="Arial"/>
        <family val="2"/>
      </rPr>
      <t>*</t>
    </r>
  </si>
  <si>
    <r>
      <t xml:space="preserve">Au sens de ce dispositif d'aide (cf. fiche dispositif), dans quelle catégorie entre votre projet ? </t>
    </r>
    <r>
      <rPr>
        <sz val="10"/>
        <color rgb="FFFF0000"/>
        <rFont val="Arial"/>
        <family val="2"/>
      </rPr>
      <t>*</t>
    </r>
  </si>
  <si>
    <r>
      <t xml:space="preserve">Avez-vous déjà reçu une aide pour un "projet conquérant" sur ce dispositif ? </t>
    </r>
    <r>
      <rPr>
        <sz val="10"/>
        <color rgb="FFFF0000"/>
        <rFont val="Arial"/>
        <family val="2"/>
      </rPr>
      <t>*</t>
    </r>
  </si>
  <si>
    <t>* obligatoire</t>
  </si>
  <si>
    <r>
      <t xml:space="preserve">Si vous avez reçu une autre aide pour un autre projet sur ce dispositif pour la programmation PSN 2023-2027: </t>
    </r>
    <r>
      <rPr>
        <b/>
        <sz val="10"/>
        <color theme="4" tint="-0.249977111117893"/>
        <rFont val="Arial"/>
        <family val="2"/>
      </rPr>
      <t>montant total des dépenses eligibles déjà aidées</t>
    </r>
    <r>
      <rPr>
        <sz val="10"/>
        <color theme="4" tint="-0.249977111117893"/>
        <rFont val="Arial"/>
        <family val="2"/>
      </rPr>
      <t xml:space="preserve"> (en € HT) </t>
    </r>
  </si>
  <si>
    <t>Si le porteur a déjà reçu une autre aide pour un autre projet sur ce dispositif pour la programmation PSN 2023-2027: montant total des dépenses éligibles déjà aidées (en € HT)</t>
  </si>
  <si>
    <t>Version 0.5 du 17 mars 2025</t>
  </si>
  <si>
    <t>Si "Oui", le plafond à retenir pour la programmation 2023-2027 sera celui du projet Conquérant, mais le plafond par projet d'amélioration et d'adaptation devra être respecté également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</si>
</sst>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Arial"/>
      <family val="2"/>
    </font>
    <font>
      <i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C00000"/>
      <name val="Arial"/>
      <family val="2"/>
    </font>
    <font>
      <b/>
      <sz val="18"/>
      <color theme="4" tint="-0.249977111117893"/>
      <name val="Arial"/>
      <family val="2"/>
    </font>
    <font>
      <sz val="18"/>
      <color theme="4" tint="-0.249977111117893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0" tint="-0.34998626667073579"/>
      <name val="Calibri"/>
      <family val="2"/>
    </font>
    <font>
      <sz val="10"/>
      <color theme="1"/>
      <name val="Calibri"/>
      <family val="2"/>
    </font>
    <font>
      <sz val="10"/>
      <color theme="0" tint="-0.34998626667073579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Calibri"/>
      <family val="2"/>
    </font>
    <font>
      <i/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sz val="16"/>
      <color theme="4" tint="-0.249977111117893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969696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medium">
        <color indexed="64"/>
      </right>
      <top/>
      <bottom style="thin">
        <color rgb="FF969696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</cellStyleXfs>
  <cellXfs count="3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indent="2"/>
      <protection locked="0"/>
    </xf>
    <xf numFmtId="0" fontId="16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19" fillId="0" borderId="0" xfId="0" applyFont="1"/>
    <xf numFmtId="0" fontId="10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5" fillId="4" borderId="6" xfId="0" applyFont="1" applyFill="1" applyBorder="1" applyAlignment="1">
      <alignment horizontal="left" vertical="center" wrapText="1"/>
    </xf>
    <xf numFmtId="44" fontId="23" fillId="4" borderId="6" xfId="2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20" fillId="5" borderId="6" xfId="2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165" fontId="20" fillId="0" borderId="0" xfId="0" applyNumberFormat="1" applyFont="1" applyAlignment="1">
      <alignment horizontal="right" vertical="center" wrapText="1"/>
    </xf>
    <xf numFmtId="165" fontId="21" fillId="0" borderId="0" xfId="1" applyNumberFormat="1" applyFont="1" applyFill="1" applyBorder="1" applyAlignment="1" applyProtection="1">
      <alignment horizontal="right" vertical="center" wrapText="1"/>
      <protection locked="0"/>
    </xf>
    <xf numFmtId="166" fontId="21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>
      <alignment horizontal="center" vertical="center" wrapText="1"/>
    </xf>
    <xf numFmtId="16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vertical="center"/>
    </xf>
    <xf numFmtId="165" fontId="30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30" fillId="0" borderId="0" xfId="0" applyNumberFormat="1" applyFont="1" applyAlignment="1">
      <alignment horizontal="right" vertical="center" wrapText="1"/>
    </xf>
    <xf numFmtId="0" fontId="32" fillId="0" borderId="0" xfId="0" applyFont="1"/>
    <xf numFmtId="165" fontId="33" fillId="0" borderId="0" xfId="0" applyNumberFormat="1" applyFont="1" applyAlignment="1">
      <alignment horizontal="right" vertical="center" wrapText="1"/>
    </xf>
    <xf numFmtId="0" fontId="34" fillId="0" borderId="0" xfId="0" applyFont="1"/>
    <xf numFmtId="0" fontId="22" fillId="0" borderId="0" xfId="0" applyFont="1"/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/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165" fontId="6" fillId="0" borderId="0" xfId="0" applyNumberFormat="1" applyFont="1" applyAlignment="1">
      <alignment horizontal="left" vertical="center"/>
    </xf>
    <xf numFmtId="166" fontId="0" fillId="0" borderId="0" xfId="0" applyNumberFormat="1"/>
    <xf numFmtId="44" fontId="0" fillId="0" borderId="0" xfId="0" applyNumberFormat="1"/>
    <xf numFmtId="0" fontId="36" fillId="0" borderId="0" xfId="0" applyFont="1"/>
    <xf numFmtId="0" fontId="37" fillId="5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4" fontId="23" fillId="4" borderId="7" xfId="2" applyFont="1" applyFill="1" applyBorder="1" applyAlignment="1" applyProtection="1">
      <alignment horizontal="center" vertical="center" wrapText="1"/>
    </xf>
    <xf numFmtId="44" fontId="20" fillId="5" borderId="7" xfId="2" applyFont="1" applyFill="1" applyBorder="1" applyAlignment="1" applyProtection="1">
      <alignment horizontal="center" vertical="center" wrapText="1"/>
    </xf>
    <xf numFmtId="0" fontId="42" fillId="0" borderId="0" xfId="0" applyFont="1"/>
    <xf numFmtId="0" fontId="27" fillId="8" borderId="25" xfId="0" applyFont="1" applyFill="1" applyBorder="1" applyAlignment="1">
      <alignment horizontal="center" vertical="center" wrapText="1"/>
    </xf>
    <xf numFmtId="49" fontId="20" fillId="5" borderId="7" xfId="2" applyNumberFormat="1" applyFont="1" applyFill="1" applyBorder="1" applyAlignment="1" applyProtection="1">
      <alignment horizontal="right" vertical="center" wrapText="1"/>
    </xf>
    <xf numFmtId="0" fontId="45" fillId="0" borderId="0" xfId="0" applyFont="1"/>
    <xf numFmtId="0" fontId="46" fillId="5" borderId="26" xfId="0" applyFont="1" applyFill="1" applyBorder="1"/>
    <xf numFmtId="0" fontId="28" fillId="3" borderId="26" xfId="0" applyFont="1" applyFill="1" applyBorder="1"/>
    <xf numFmtId="44" fontId="4" fillId="5" borderId="6" xfId="2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top"/>
    </xf>
    <xf numFmtId="0" fontId="0" fillId="0" borderId="26" xfId="0" applyBorder="1"/>
    <xf numFmtId="165" fontId="0" fillId="0" borderId="26" xfId="0" applyNumberFormat="1" applyBorder="1" applyAlignment="1">
      <alignment horizontal="center"/>
    </xf>
    <xf numFmtId="0" fontId="46" fillId="5" borderId="3" xfId="0" applyFont="1" applyFill="1" applyBorder="1"/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 applyProtection="1">
      <alignment horizontal="center" vertical="center" wrapText="1"/>
      <protection locked="0"/>
    </xf>
    <xf numFmtId="49" fontId="21" fillId="2" borderId="26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30" xfId="0" applyNumberFormat="1" applyFont="1" applyFill="1" applyBorder="1" applyAlignment="1" applyProtection="1">
      <alignment horizontal="center" vertical="center" wrapText="1"/>
      <protection locked="0"/>
    </xf>
    <xf numFmtId="165" fontId="6" fillId="4" borderId="26" xfId="0" applyNumberFormat="1" applyFont="1" applyFill="1" applyBorder="1" applyAlignment="1">
      <alignment horizontal="right" vertical="center" wrapText="1" indent="2"/>
    </xf>
    <xf numFmtId="0" fontId="20" fillId="4" borderId="0" xfId="0" applyFont="1" applyFill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165" fontId="20" fillId="4" borderId="6" xfId="0" applyNumberFormat="1" applyFont="1" applyFill="1" applyBorder="1" applyAlignment="1">
      <alignment horizontal="center" vertical="center" wrapText="1"/>
    </xf>
    <xf numFmtId="165" fontId="20" fillId="4" borderId="28" xfId="0" applyNumberFormat="1" applyFont="1" applyFill="1" applyBorder="1" applyAlignment="1">
      <alignment horizontal="center" vertical="center" wrapText="1"/>
    </xf>
    <xf numFmtId="165" fontId="6" fillId="10" borderId="26" xfId="0" applyNumberFormat="1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48" fillId="0" borderId="0" xfId="0" applyFont="1"/>
    <xf numFmtId="165" fontId="23" fillId="7" borderId="17" xfId="0" applyNumberFormat="1" applyFont="1" applyFill="1" applyBorder="1" applyAlignment="1">
      <alignment horizontal="right" vertical="center" wrapText="1" indent="2"/>
    </xf>
    <xf numFmtId="165" fontId="23" fillId="7" borderId="37" xfId="0" applyNumberFormat="1" applyFont="1" applyFill="1" applyBorder="1" applyAlignment="1">
      <alignment horizontal="right" vertical="center" wrapText="1" indent="2"/>
    </xf>
    <xf numFmtId="165" fontId="6" fillId="10" borderId="37" xfId="0" applyNumberFormat="1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44" fontId="23" fillId="0" borderId="6" xfId="2" applyFont="1" applyFill="1" applyBorder="1" applyAlignment="1" applyProtection="1">
      <alignment horizontal="center" vertical="center" wrapText="1"/>
    </xf>
    <xf numFmtId="0" fontId="37" fillId="5" borderId="44" xfId="0" applyFont="1" applyFill="1" applyBorder="1" applyAlignment="1">
      <alignment horizontal="left" vertical="center"/>
    </xf>
    <xf numFmtId="10" fontId="4" fillId="5" borderId="45" xfId="3" applyNumberFormat="1" applyFont="1" applyFill="1" applyBorder="1" applyAlignment="1">
      <alignment horizontal="right" vertical="center" wrapText="1"/>
    </xf>
    <xf numFmtId="166" fontId="21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0" applyBorder="1"/>
    <xf numFmtId="0" fontId="15" fillId="4" borderId="7" xfId="0" applyFont="1" applyFill="1" applyBorder="1" applyAlignment="1">
      <alignment horizontal="left" vertical="center" wrapText="1"/>
    </xf>
    <xf numFmtId="44" fontId="23" fillId="4" borderId="46" xfId="2" applyFont="1" applyFill="1" applyBorder="1" applyAlignment="1" applyProtection="1">
      <alignment horizontal="center" vertical="center" wrapText="1"/>
    </xf>
    <xf numFmtId="44" fontId="4" fillId="5" borderId="18" xfId="2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6" fillId="0" borderId="47" xfId="0" applyFont="1" applyBorder="1"/>
    <xf numFmtId="0" fontId="41" fillId="8" borderId="25" xfId="0" applyFont="1" applyFill="1" applyBorder="1" applyAlignment="1">
      <alignment horizontal="center" vertical="center" wrapText="1"/>
    </xf>
    <xf numFmtId="44" fontId="23" fillId="0" borderId="7" xfId="2" applyFont="1" applyFill="1" applyBorder="1" applyAlignment="1" applyProtection="1">
      <alignment horizontal="center" vertical="center" wrapText="1"/>
    </xf>
    <xf numFmtId="44" fontId="23" fillId="0" borderId="0" xfId="2" applyFont="1" applyFill="1" applyBorder="1" applyAlignment="1" applyProtection="1">
      <alignment horizontal="center" vertical="center" wrapText="1"/>
    </xf>
    <xf numFmtId="165" fontId="20" fillId="5" borderId="7" xfId="2" applyNumberFormat="1" applyFont="1" applyFill="1" applyBorder="1" applyAlignment="1" applyProtection="1">
      <alignment horizontal="right" vertical="center" wrapText="1"/>
    </xf>
    <xf numFmtId="10" fontId="43" fillId="7" borderId="18" xfId="3" applyNumberFormat="1" applyFont="1" applyFill="1" applyBorder="1" applyAlignment="1" applyProtection="1">
      <alignment horizontal="right" vertical="center" wrapText="1"/>
      <protection locked="0"/>
    </xf>
    <xf numFmtId="44" fontId="20" fillId="5" borderId="7" xfId="2" applyFont="1" applyFill="1" applyBorder="1" applyAlignment="1" applyProtection="1">
      <alignment horizontal="right" vertical="center" wrapText="1"/>
    </xf>
    <xf numFmtId="165" fontId="23" fillId="4" borderId="6" xfId="2" applyNumberFormat="1" applyFont="1" applyFill="1" applyBorder="1" applyAlignment="1" applyProtection="1">
      <alignment horizontal="right" vertical="center" wrapText="1"/>
    </xf>
    <xf numFmtId="44" fontId="43" fillId="5" borderId="21" xfId="0" applyNumberFormat="1" applyFont="1" applyFill="1" applyBorder="1" applyAlignment="1">
      <alignment horizontal="right" vertical="center" wrapText="1"/>
    </xf>
    <xf numFmtId="165" fontId="51" fillId="4" borderId="6" xfId="2" applyNumberFormat="1" applyFont="1" applyFill="1" applyBorder="1" applyAlignment="1" applyProtection="1">
      <alignment horizontal="right" vertical="center" wrapText="1"/>
    </xf>
    <xf numFmtId="165" fontId="43" fillId="5" borderId="6" xfId="2" applyNumberFormat="1" applyFont="1" applyFill="1" applyBorder="1" applyAlignment="1">
      <alignment horizontal="right" vertical="center" wrapText="1"/>
    </xf>
    <xf numFmtId="44" fontId="51" fillId="4" borderId="7" xfId="2" applyFont="1" applyFill="1" applyBorder="1" applyAlignment="1" applyProtection="1">
      <alignment horizontal="center" vertical="center" wrapText="1"/>
    </xf>
    <xf numFmtId="44" fontId="43" fillId="5" borderId="7" xfId="2" applyFont="1" applyFill="1" applyBorder="1" applyAlignment="1" applyProtection="1">
      <alignment horizontal="center" vertical="center" wrapText="1"/>
    </xf>
    <xf numFmtId="44" fontId="4" fillId="5" borderId="48" xfId="2" applyFont="1" applyFill="1" applyBorder="1" applyAlignment="1">
      <alignment horizontal="left" vertical="center" wrapText="1"/>
    </xf>
    <xf numFmtId="0" fontId="20" fillId="7" borderId="19" xfId="0" applyFont="1" applyFill="1" applyBorder="1" applyAlignment="1" applyProtection="1">
      <alignment horizontal="center" vertical="center" wrapText="1"/>
      <protection locked="0"/>
    </xf>
    <xf numFmtId="44" fontId="23" fillId="4" borderId="49" xfId="2" applyFont="1" applyFill="1" applyBorder="1" applyAlignment="1" applyProtection="1">
      <alignment horizontal="center" vertical="center" wrapText="1"/>
    </xf>
    <xf numFmtId="44" fontId="51" fillId="4" borderId="49" xfId="2" applyFont="1" applyFill="1" applyBorder="1" applyAlignment="1" applyProtection="1">
      <alignment horizontal="center" vertical="center" wrapText="1"/>
    </xf>
    <xf numFmtId="0" fontId="41" fillId="8" borderId="26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 wrapText="1"/>
    </xf>
    <xf numFmtId="44" fontId="15" fillId="4" borderId="6" xfId="0" applyNumberFormat="1" applyFont="1" applyFill="1" applyBorder="1" applyAlignment="1">
      <alignment horizontal="left" vertical="center" wrapText="1"/>
    </xf>
    <xf numFmtId="10" fontId="20" fillId="5" borderId="6" xfId="3" applyNumberFormat="1" applyFont="1" applyFill="1" applyBorder="1" applyAlignment="1" applyProtection="1">
      <alignment horizontal="right" vertical="center" wrapText="1"/>
    </xf>
    <xf numFmtId="165" fontId="20" fillId="5" borderId="6" xfId="2" applyNumberFormat="1" applyFont="1" applyFill="1" applyBorder="1" applyAlignment="1" applyProtection="1">
      <alignment horizontal="right" vertical="center" wrapText="1"/>
    </xf>
    <xf numFmtId="44" fontId="52" fillId="4" borderId="6" xfId="0" applyNumberFormat="1" applyFont="1" applyFill="1" applyBorder="1" applyAlignment="1">
      <alignment horizontal="left" vertical="center" wrapText="1"/>
    </xf>
    <xf numFmtId="165" fontId="43" fillId="5" borderId="6" xfId="0" applyNumberFormat="1" applyFont="1" applyFill="1" applyBorder="1" applyAlignment="1">
      <alignment horizontal="right" vertical="center" wrapText="1"/>
    </xf>
    <xf numFmtId="10" fontId="43" fillId="5" borderId="28" xfId="3" applyNumberFormat="1" applyFont="1" applyFill="1" applyBorder="1" applyAlignment="1" applyProtection="1">
      <alignment horizontal="right" vertical="center" wrapText="1"/>
    </xf>
    <xf numFmtId="165" fontId="43" fillId="5" borderId="6" xfId="3" applyNumberFormat="1" applyFont="1" applyFill="1" applyBorder="1" applyAlignment="1" applyProtection="1">
      <alignment horizontal="right" vertical="center" wrapText="1"/>
    </xf>
    <xf numFmtId="165" fontId="43" fillId="7" borderId="21" xfId="0" applyNumberFormat="1" applyFont="1" applyFill="1" applyBorder="1" applyAlignment="1" applyProtection="1">
      <alignment horizontal="right" vertical="center" wrapText="1"/>
      <protection locked="0"/>
    </xf>
    <xf numFmtId="49" fontId="43" fillId="7" borderId="21" xfId="0" applyNumberFormat="1" applyFont="1" applyFill="1" applyBorder="1" applyAlignment="1" applyProtection="1">
      <alignment horizontal="right" vertical="center" wrapText="1"/>
      <protection locked="0"/>
    </xf>
    <xf numFmtId="0" fontId="43" fillId="7" borderId="19" xfId="0" applyFont="1" applyFill="1" applyBorder="1" applyAlignment="1" applyProtection="1">
      <alignment horizontal="right" vertical="center" wrapText="1"/>
      <protection locked="0"/>
    </xf>
    <xf numFmtId="166" fontId="20" fillId="0" borderId="18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22" fillId="0" borderId="0" xfId="0" applyFont="1" applyAlignment="1">
      <alignment wrapText="1"/>
    </xf>
    <xf numFmtId="44" fontId="4" fillId="3" borderId="6" xfId="2" applyFont="1" applyFill="1" applyBorder="1" applyAlignment="1" applyProtection="1">
      <alignment horizontal="center" vertical="center" wrapText="1"/>
    </xf>
    <xf numFmtId="49" fontId="4" fillId="3" borderId="6" xfId="2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44" fontId="23" fillId="4" borderId="12" xfId="2" applyFont="1" applyFill="1" applyBorder="1" applyAlignment="1" applyProtection="1">
      <alignment horizontal="right" vertical="center" wrapText="1" indent="2"/>
    </xf>
    <xf numFmtId="0" fontId="24" fillId="0" borderId="0" xfId="0" applyFont="1" applyAlignment="1">
      <alignment horizontal="right" vertical="center" wrapText="1" indent="2"/>
    </xf>
    <xf numFmtId="165" fontId="23" fillId="4" borderId="11" xfId="0" applyNumberFormat="1" applyFont="1" applyFill="1" applyBorder="1" applyAlignment="1">
      <alignment horizontal="right" vertical="center" wrapText="1" indent="2"/>
    </xf>
    <xf numFmtId="0" fontId="20" fillId="5" borderId="7" xfId="3" applyNumberFormat="1" applyFont="1" applyFill="1" applyBorder="1" applyAlignment="1" applyProtection="1">
      <alignment horizontal="right" vertical="center" wrapText="1"/>
    </xf>
    <xf numFmtId="49" fontId="20" fillId="4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1" fontId="27" fillId="8" borderId="51" xfId="0" applyNumberFormat="1" applyFont="1" applyFill="1" applyBorder="1" applyAlignment="1">
      <alignment horizontal="center" vertical="center" wrapText="1"/>
    </xf>
    <xf numFmtId="1" fontId="20" fillId="7" borderId="54" xfId="0" applyNumberFormat="1" applyFont="1" applyFill="1" applyBorder="1" applyAlignment="1">
      <alignment horizontal="right" vertical="center" wrapText="1"/>
    </xf>
    <xf numFmtId="0" fontId="20" fillId="7" borderId="19" xfId="0" applyFont="1" applyFill="1" applyBorder="1" applyAlignment="1">
      <alignment horizontal="right" vertical="center" wrapText="1"/>
    </xf>
    <xf numFmtId="165" fontId="20" fillId="7" borderId="54" xfId="0" applyNumberFormat="1" applyFont="1" applyFill="1" applyBorder="1" applyAlignment="1" applyProtection="1">
      <alignment horizontal="right" vertical="center" wrapText="1"/>
      <protection locked="0"/>
    </xf>
    <xf numFmtId="165" fontId="20" fillId="7" borderId="19" xfId="0" applyNumberFormat="1" applyFont="1" applyFill="1" applyBorder="1" applyAlignment="1">
      <alignment horizontal="right" vertical="center" wrapText="1"/>
    </xf>
    <xf numFmtId="0" fontId="4" fillId="6" borderId="55" xfId="0" applyFont="1" applyFill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165" fontId="20" fillId="7" borderId="54" xfId="0" applyNumberFormat="1" applyFont="1" applyFill="1" applyBorder="1" applyAlignment="1">
      <alignment horizontal="right" vertical="center" wrapText="1"/>
    </xf>
    <xf numFmtId="165" fontId="4" fillId="6" borderId="5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6" xfId="0" applyNumberFormat="1" applyBorder="1"/>
    <xf numFmtId="0" fontId="0" fillId="0" borderId="26" xfId="0" applyBorder="1" applyAlignment="1" applyProtection="1">
      <alignment horizontal="center" vertical="center"/>
      <protection locked="0"/>
    </xf>
    <xf numFmtId="165" fontId="0" fillId="12" borderId="58" xfId="0" applyNumberFormat="1" applyFill="1" applyBorder="1" applyAlignment="1">
      <alignment horizontal="center" vertical="center"/>
    </xf>
    <xf numFmtId="165" fontId="30" fillId="0" borderId="61" xfId="0" applyNumberFormat="1" applyFont="1" applyBorder="1" applyAlignment="1">
      <alignment horizontal="right" vertical="center" wrapText="1"/>
    </xf>
    <xf numFmtId="0" fontId="0" fillId="0" borderId="63" xfId="0" applyBorder="1"/>
    <xf numFmtId="165" fontId="0" fillId="0" borderId="63" xfId="0" applyNumberFormat="1" applyBorder="1"/>
    <xf numFmtId="0" fontId="0" fillId="0" borderId="63" xfId="0" applyBorder="1" applyAlignment="1" applyProtection="1">
      <alignment horizontal="center" vertical="center"/>
      <protection locked="0"/>
    </xf>
    <xf numFmtId="1" fontId="23" fillId="7" borderId="7" xfId="0" applyNumberFormat="1" applyFont="1" applyFill="1" applyBorder="1" applyAlignment="1">
      <alignment horizontal="right" vertical="center" wrapText="1"/>
    </xf>
    <xf numFmtId="0" fontId="33" fillId="0" borderId="65" xfId="0" applyFont="1" applyBorder="1" applyAlignment="1">
      <alignment horizontal="right" vertical="center" wrapText="1"/>
    </xf>
    <xf numFmtId="0" fontId="33" fillId="0" borderId="66" xfId="0" applyFont="1" applyBorder="1" applyAlignment="1">
      <alignment horizontal="right" vertical="center" wrapText="1"/>
    </xf>
    <xf numFmtId="165" fontId="23" fillId="7" borderId="67" xfId="0" applyNumberFormat="1" applyFont="1" applyFill="1" applyBorder="1" applyAlignment="1">
      <alignment horizontal="right" vertical="center" wrapText="1"/>
    </xf>
    <xf numFmtId="0" fontId="4" fillId="6" borderId="67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center" vertical="center" wrapText="1"/>
    </xf>
    <xf numFmtId="0" fontId="4" fillId="6" borderId="69" xfId="0" applyFont="1" applyFill="1" applyBorder="1" applyAlignment="1">
      <alignment horizontal="center" vertical="center" wrapText="1"/>
    </xf>
    <xf numFmtId="1" fontId="4" fillId="9" borderId="0" xfId="0" applyNumberFormat="1" applyFont="1" applyFill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10" fontId="0" fillId="0" borderId="0" xfId="0" applyNumberFormat="1"/>
    <xf numFmtId="10" fontId="0" fillId="0" borderId="59" xfId="0" applyNumberFormat="1" applyBorder="1"/>
    <xf numFmtId="10" fontId="0" fillId="0" borderId="64" xfId="0" applyNumberFormat="1" applyBorder="1"/>
    <xf numFmtId="165" fontId="0" fillId="12" borderId="71" xfId="0" applyNumberFormat="1" applyFill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165" fontId="0" fillId="12" borderId="74" xfId="0" applyNumberFormat="1" applyFill="1" applyBorder="1" applyAlignment="1">
      <alignment horizontal="center" vertical="center"/>
    </xf>
    <xf numFmtId="10" fontId="0" fillId="0" borderId="75" xfId="0" applyNumberFormat="1" applyBorder="1"/>
    <xf numFmtId="0" fontId="27" fillId="8" borderId="38" xfId="0" applyFont="1" applyFill="1" applyBorder="1" applyAlignment="1">
      <alignment horizontal="center" vertical="center" wrapText="1"/>
    </xf>
    <xf numFmtId="0" fontId="27" fillId="8" borderId="39" xfId="0" applyFont="1" applyFill="1" applyBorder="1" applyAlignment="1">
      <alignment horizontal="center" vertical="center" wrapText="1"/>
    </xf>
    <xf numFmtId="165" fontId="27" fillId="8" borderId="39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horizontal="center" vertical="center" wrapText="1"/>
    </xf>
    <xf numFmtId="10" fontId="27" fillId="8" borderId="17" xfId="0" applyNumberFormat="1" applyFont="1" applyFill="1" applyBorder="1" applyAlignment="1">
      <alignment horizontal="center" vertical="center" wrapText="1"/>
    </xf>
    <xf numFmtId="0" fontId="20" fillId="7" borderId="76" xfId="0" applyFont="1" applyFill="1" applyBorder="1" applyAlignment="1" applyProtection="1">
      <alignment horizontal="right" vertical="center" wrapText="1"/>
      <protection locked="0"/>
    </xf>
    <xf numFmtId="0" fontId="20" fillId="7" borderId="21" xfId="0" applyFont="1" applyFill="1" applyBorder="1" applyAlignment="1">
      <alignment horizontal="right" vertical="center" wrapText="1"/>
    </xf>
    <xf numFmtId="165" fontId="20" fillId="7" borderId="0" xfId="0" applyNumberFormat="1" applyFont="1" applyFill="1" applyAlignment="1" applyProtection="1">
      <alignment horizontal="right" vertical="center" wrapText="1"/>
      <protection locked="0"/>
    </xf>
    <xf numFmtId="165" fontId="20" fillId="7" borderId="21" xfId="0" applyNumberFormat="1" applyFont="1" applyFill="1" applyBorder="1" applyAlignment="1">
      <alignment horizontal="right" vertical="center" wrapText="1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0" fontId="4" fillId="6" borderId="78" xfId="0" applyFont="1" applyFill="1" applyBorder="1" applyAlignment="1" applyProtection="1">
      <alignment horizontal="center" vertical="center" wrapText="1"/>
      <protection locked="0"/>
    </xf>
    <xf numFmtId="165" fontId="20" fillId="7" borderId="0" xfId="0" applyNumberFormat="1" applyFont="1" applyFill="1" applyAlignment="1">
      <alignment horizontal="right" vertical="center" wrapText="1"/>
    </xf>
    <xf numFmtId="165" fontId="4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79" xfId="0" applyFont="1" applyFill="1" applyBorder="1" applyAlignment="1">
      <alignment horizontal="center" vertical="center" wrapText="1"/>
    </xf>
    <xf numFmtId="0" fontId="27" fillId="8" borderId="80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0" fillId="4" borderId="37" xfId="0" applyFont="1" applyFill="1" applyBorder="1" applyAlignment="1">
      <alignment horizontal="center" vertical="center" wrapText="1"/>
    </xf>
    <xf numFmtId="0" fontId="40" fillId="4" borderId="70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4" borderId="41" xfId="0" applyFont="1" applyFill="1" applyBorder="1" applyAlignment="1">
      <alignment horizontal="center" vertical="center" wrapText="1"/>
    </xf>
    <xf numFmtId="0" fontId="40" fillId="4" borderId="37" xfId="0" applyFont="1" applyFill="1" applyBorder="1" applyAlignment="1">
      <alignment horizontal="left" vertical="center" wrapText="1"/>
    </xf>
    <xf numFmtId="44" fontId="53" fillId="3" borderId="70" xfId="0" applyNumberFormat="1" applyFont="1" applyFill="1" applyBorder="1" applyAlignment="1">
      <alignment horizontal="left" vertical="center"/>
    </xf>
    <xf numFmtId="44" fontId="53" fillId="3" borderId="39" xfId="0" applyNumberFormat="1" applyFont="1" applyFill="1" applyBorder="1" applyAlignment="1">
      <alignment horizontal="left" vertical="center"/>
    </xf>
    <xf numFmtId="44" fontId="53" fillId="3" borderId="41" xfId="0" applyNumberFormat="1" applyFont="1" applyFill="1" applyBorder="1" applyAlignment="1">
      <alignment vertical="center"/>
    </xf>
    <xf numFmtId="0" fontId="40" fillId="4" borderId="82" xfId="0" applyFont="1" applyFill="1" applyBorder="1" applyAlignment="1">
      <alignment horizontal="left" vertical="center" wrapText="1"/>
    </xf>
    <xf numFmtId="44" fontId="54" fillId="0" borderId="60" xfId="0" applyNumberFormat="1" applyFont="1" applyBorder="1" applyAlignment="1">
      <alignment horizontal="right" vertical="center" wrapText="1"/>
    </xf>
    <xf numFmtId="44" fontId="54" fillId="0" borderId="83" xfId="0" applyNumberFormat="1" applyFont="1" applyBorder="1" applyAlignment="1">
      <alignment horizontal="right" vertical="center" wrapText="1"/>
    </xf>
    <xf numFmtId="44" fontId="55" fillId="13" borderId="84" xfId="0" applyNumberFormat="1" applyFont="1" applyFill="1" applyBorder="1" applyAlignment="1">
      <alignment horizontal="right" vertical="center" wrapText="1"/>
    </xf>
    <xf numFmtId="0" fontId="4" fillId="5" borderId="85" xfId="0" applyFont="1" applyFill="1" applyBorder="1" applyAlignment="1">
      <alignment horizontal="left" vertical="center" wrapText="1"/>
    </xf>
    <xf numFmtId="44" fontId="56" fillId="0" borderId="86" xfId="0" applyNumberFormat="1" applyFont="1" applyBorder="1" applyAlignment="1">
      <alignment horizontal="left" vertical="center" wrapText="1"/>
    </xf>
    <xf numFmtId="44" fontId="56" fillId="0" borderId="52" xfId="0" applyNumberFormat="1" applyFont="1" applyBorder="1" applyAlignment="1">
      <alignment horizontal="left" vertical="center" wrapText="1"/>
    </xf>
    <xf numFmtId="44" fontId="57" fillId="13" borderId="53" xfId="0" applyNumberFormat="1" applyFont="1" applyFill="1" applyBorder="1" applyAlignment="1">
      <alignment horizontal="left" vertical="center" wrapText="1"/>
    </xf>
    <xf numFmtId="0" fontId="4" fillId="5" borderId="87" xfId="0" applyFont="1" applyFill="1" applyBorder="1" applyAlignment="1">
      <alignment horizontal="left" vertical="center" wrapText="1"/>
    </xf>
    <xf numFmtId="44" fontId="56" fillId="0" borderId="88" xfId="0" applyNumberFormat="1" applyFont="1" applyBorder="1" applyAlignment="1">
      <alignment horizontal="left" vertical="center" wrapText="1"/>
    </xf>
    <xf numFmtId="44" fontId="56" fillId="0" borderId="63" xfId="0" applyNumberFormat="1" applyFont="1" applyBorder="1" applyAlignment="1">
      <alignment horizontal="left" vertical="center" wrapText="1"/>
    </xf>
    <xf numFmtId="44" fontId="57" fillId="13" borderId="71" xfId="0" applyNumberFormat="1" applyFont="1" applyFill="1" applyBorder="1" applyAlignment="1">
      <alignment horizontal="left" vertical="center" wrapText="1"/>
    </xf>
    <xf numFmtId="0" fontId="4" fillId="5" borderId="89" xfId="0" applyFont="1" applyFill="1" applyBorder="1" applyAlignment="1">
      <alignment horizontal="left" vertical="center" wrapText="1"/>
    </xf>
    <xf numFmtId="44" fontId="56" fillId="0" borderId="3" xfId="0" applyNumberFormat="1" applyFont="1" applyBorder="1" applyAlignment="1">
      <alignment horizontal="left" vertical="center" wrapText="1"/>
    </xf>
    <xf numFmtId="44" fontId="56" fillId="0" borderId="26" xfId="0" applyNumberFormat="1" applyFont="1" applyBorder="1" applyAlignment="1">
      <alignment horizontal="left" vertical="center" wrapText="1"/>
    </xf>
    <xf numFmtId="44" fontId="57" fillId="13" borderId="58" xfId="0" applyNumberFormat="1" applyFont="1" applyFill="1" applyBorder="1" applyAlignment="1">
      <alignment horizontal="left" vertical="center" wrapText="1"/>
    </xf>
    <xf numFmtId="44" fontId="56" fillId="0" borderId="60" xfId="0" applyNumberFormat="1" applyFont="1" applyBorder="1" applyAlignment="1">
      <alignment horizontal="right" vertical="center" wrapText="1"/>
    </xf>
    <xf numFmtId="44" fontId="56" fillId="0" borderId="83" xfId="0" applyNumberFormat="1" applyFont="1" applyBorder="1" applyAlignment="1">
      <alignment horizontal="right" vertical="center" wrapText="1"/>
    </xf>
    <xf numFmtId="44" fontId="57" fillId="13" borderId="84" xfId="0" applyNumberFormat="1" applyFont="1" applyFill="1" applyBorder="1" applyAlignment="1">
      <alignment horizontal="right" vertical="center" wrapText="1"/>
    </xf>
    <xf numFmtId="0" fontId="4" fillId="5" borderId="37" xfId="0" applyFont="1" applyFill="1" applyBorder="1" applyAlignment="1">
      <alignment horizontal="left" vertical="center" wrapText="1"/>
    </xf>
    <xf numFmtId="44" fontId="56" fillId="0" borderId="70" xfId="0" applyNumberFormat="1" applyFont="1" applyBorder="1" applyAlignment="1">
      <alignment horizontal="justify" vertical="center" wrapText="1"/>
    </xf>
    <xf numFmtId="44" fontId="56" fillId="0" borderId="39" xfId="0" applyNumberFormat="1" applyFont="1" applyBorder="1" applyAlignment="1">
      <alignment horizontal="justify" vertical="center" wrapText="1"/>
    </xf>
    <xf numFmtId="44" fontId="57" fillId="13" borderId="41" xfId="0" applyNumberFormat="1" applyFont="1" applyFill="1" applyBorder="1" applyAlignment="1">
      <alignment horizontal="justify" vertical="center" wrapText="1"/>
    </xf>
    <xf numFmtId="0" fontId="58" fillId="0" borderId="0" xfId="0" applyFont="1"/>
    <xf numFmtId="0" fontId="59" fillId="0" borderId="0" xfId="0" applyFont="1"/>
    <xf numFmtId="44" fontId="53" fillId="3" borderId="70" xfId="0" applyNumberFormat="1" applyFont="1" applyFill="1" applyBorder="1" applyAlignment="1">
      <alignment horizontal="left" vertical="center" wrapText="1"/>
    </xf>
    <xf numFmtId="44" fontId="53" fillId="3" borderId="39" xfId="0" applyNumberFormat="1" applyFont="1" applyFill="1" applyBorder="1" applyAlignment="1">
      <alignment horizontal="left" vertical="center" wrapText="1"/>
    </xf>
    <xf numFmtId="44" fontId="53" fillId="3" borderId="41" xfId="0" applyNumberFormat="1" applyFont="1" applyFill="1" applyBorder="1" applyAlignment="1">
      <alignment horizontal="left" vertical="center" wrapText="1"/>
    </xf>
    <xf numFmtId="0" fontId="59" fillId="0" borderId="37" xfId="0" applyFont="1" applyBorder="1" applyAlignment="1">
      <alignment horizontal="left" vertical="center" wrapText="1"/>
    </xf>
    <xf numFmtId="44" fontId="42" fillId="0" borderId="70" xfId="0" applyNumberFormat="1" applyFont="1" applyBorder="1" applyAlignment="1">
      <alignment horizontal="right" vertical="center" wrapText="1"/>
    </xf>
    <xf numFmtId="44" fontId="42" fillId="0" borderId="39" xfId="0" applyNumberFormat="1" applyFont="1" applyBorder="1" applyAlignment="1">
      <alignment horizontal="right" vertical="center" wrapText="1"/>
    </xf>
    <xf numFmtId="44" fontId="42" fillId="0" borderId="41" xfId="0" applyNumberFormat="1" applyFont="1" applyBorder="1" applyAlignment="1">
      <alignment horizontal="right" vertical="center" wrapText="1"/>
    </xf>
    <xf numFmtId="0" fontId="0" fillId="0" borderId="72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7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60" xfId="0" applyBorder="1" applyProtection="1">
      <protection locked="0"/>
    </xf>
    <xf numFmtId="165" fontId="0" fillId="0" borderId="26" xfId="0" applyNumberFormat="1" applyBorder="1" applyProtection="1">
      <protection locked="0"/>
    </xf>
    <xf numFmtId="0" fontId="0" fillId="0" borderId="63" xfId="0" applyBorder="1" applyProtection="1">
      <protection locked="0"/>
    </xf>
    <xf numFmtId="0" fontId="15" fillId="0" borderId="1" xfId="0" applyFont="1" applyBorder="1" applyAlignment="1">
      <alignment horizontal="left" vertical="center" indent="2"/>
    </xf>
    <xf numFmtId="0" fontId="60" fillId="0" borderId="0" xfId="0" applyFont="1"/>
    <xf numFmtId="44" fontId="5" fillId="0" borderId="0" xfId="2" applyFont="1" applyFill="1" applyProtection="1"/>
    <xf numFmtId="0" fontId="61" fillId="0" borderId="0" xfId="0" applyFont="1"/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 vertical="center"/>
    </xf>
    <xf numFmtId="44" fontId="0" fillId="0" borderId="0" xfId="2" applyFont="1" applyFill="1" applyProtection="1"/>
    <xf numFmtId="0" fontId="15" fillId="0" borderId="26" xfId="0" applyFont="1" applyBorder="1" applyAlignment="1">
      <alignment horizontal="left" vertical="center" indent="2"/>
    </xf>
    <xf numFmtId="0" fontId="62" fillId="0" borderId="0" xfId="0" applyFont="1"/>
    <xf numFmtId="0" fontId="4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Continuous" wrapText="1"/>
    </xf>
    <xf numFmtId="0" fontId="46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65" fillId="0" borderId="0" xfId="0" applyFont="1"/>
    <xf numFmtId="0" fontId="67" fillId="0" borderId="0" xfId="0" applyFont="1"/>
    <xf numFmtId="166" fontId="23" fillId="4" borderId="46" xfId="0" applyNumberFormat="1" applyFont="1" applyFill="1" applyBorder="1" applyAlignment="1">
      <alignment horizontal="center" vertical="center" wrapText="1"/>
    </xf>
    <xf numFmtId="165" fontId="20" fillId="7" borderId="19" xfId="0" applyNumberFormat="1" applyFont="1" applyFill="1" applyBorder="1" applyAlignment="1">
      <alignment horizontal="center" vertical="center" wrapText="1"/>
    </xf>
    <xf numFmtId="165" fontId="23" fillId="11" borderId="32" xfId="0" applyNumberFormat="1" applyFont="1" applyFill="1" applyBorder="1" applyAlignment="1">
      <alignment horizontal="right" vertical="center" wrapText="1"/>
    </xf>
    <xf numFmtId="165" fontId="23" fillId="11" borderId="26" xfId="0" applyNumberFormat="1" applyFont="1" applyFill="1" applyBorder="1" applyAlignment="1">
      <alignment horizontal="right" vertical="center" wrapText="1"/>
    </xf>
    <xf numFmtId="165" fontId="21" fillId="4" borderId="26" xfId="0" applyNumberFormat="1" applyFont="1" applyFill="1" applyBorder="1" applyAlignment="1">
      <alignment horizontal="center" vertical="center" wrapText="1"/>
    </xf>
    <xf numFmtId="49" fontId="38" fillId="7" borderId="50" xfId="0" applyNumberFormat="1" applyFont="1" applyFill="1" applyBorder="1" applyAlignment="1" applyProtection="1">
      <alignment horizontal="right" vertical="center" wrapText="1"/>
      <protection locked="0"/>
    </xf>
    <xf numFmtId="49" fontId="38" fillId="7" borderId="20" xfId="0" applyNumberFormat="1" applyFont="1" applyFill="1" applyBorder="1" applyAlignment="1" applyProtection="1">
      <alignment horizontal="right" vertical="center" wrapText="1"/>
      <protection locked="0"/>
    </xf>
    <xf numFmtId="49" fontId="38" fillId="0" borderId="20" xfId="0" applyNumberFormat="1" applyFont="1" applyBorder="1" applyAlignment="1" applyProtection="1">
      <alignment horizontal="right" vertical="center" wrapText="1"/>
      <protection locked="0"/>
    </xf>
    <xf numFmtId="49" fontId="38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0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6" fillId="10" borderId="26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37" fillId="5" borderId="42" xfId="0" applyFont="1" applyFill="1" applyBorder="1" applyAlignment="1">
      <alignment horizontal="left" vertical="center" wrapText="1"/>
    </xf>
    <xf numFmtId="0" fontId="37" fillId="5" borderId="43" xfId="0" applyFont="1" applyFill="1" applyBorder="1" applyAlignment="1">
      <alignment horizontal="left" vertical="center" wrapText="1"/>
    </xf>
    <xf numFmtId="0" fontId="6" fillId="10" borderId="38" xfId="0" applyFont="1" applyFill="1" applyBorder="1" applyAlignment="1">
      <alignment horizontal="right" vertical="center" wrapText="1"/>
    </xf>
    <xf numFmtId="0" fontId="6" fillId="10" borderId="39" xfId="0" applyFont="1" applyFill="1" applyBorder="1" applyAlignment="1">
      <alignment horizontal="right" vertical="center" wrapText="1"/>
    </xf>
    <xf numFmtId="0" fontId="6" fillId="10" borderId="41" xfId="0" applyFont="1" applyFill="1" applyBorder="1" applyAlignment="1">
      <alignment horizontal="right" vertical="center" wrapText="1"/>
    </xf>
    <xf numFmtId="0" fontId="27" fillId="8" borderId="26" xfId="0" applyFont="1" applyFill="1" applyBorder="1" applyAlignment="1">
      <alignment horizontal="center" vertical="center" wrapText="1"/>
    </xf>
    <xf numFmtId="165" fontId="50" fillId="11" borderId="34" xfId="0" applyNumberFormat="1" applyFont="1" applyFill="1" applyBorder="1" applyAlignment="1" applyProtection="1">
      <alignment horizontal="right" vertical="center" wrapText="1"/>
      <protection locked="0"/>
    </xf>
    <xf numFmtId="165" fontId="50" fillId="11" borderId="35" xfId="0" applyNumberFormat="1" applyFont="1" applyFill="1" applyBorder="1" applyAlignment="1" applyProtection="1">
      <alignment horizontal="right" vertical="center" wrapText="1"/>
      <protection locked="0"/>
    </xf>
    <xf numFmtId="165" fontId="50" fillId="11" borderId="36" xfId="0" applyNumberFormat="1" applyFont="1" applyFill="1" applyBorder="1" applyAlignment="1" applyProtection="1">
      <alignment horizontal="right" vertical="center" wrapText="1"/>
      <protection locked="0"/>
    </xf>
    <xf numFmtId="166" fontId="23" fillId="7" borderId="38" xfId="0" applyNumberFormat="1" applyFont="1" applyFill="1" applyBorder="1" applyAlignment="1">
      <alignment horizontal="center" vertical="center" wrapText="1"/>
    </xf>
    <xf numFmtId="166" fontId="23" fillId="7" borderId="39" xfId="0" applyNumberFormat="1" applyFont="1" applyFill="1" applyBorder="1" applyAlignment="1">
      <alignment horizontal="center" vertical="center" wrapText="1"/>
    </xf>
    <xf numFmtId="166" fontId="23" fillId="7" borderId="4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 applyProtection="1">
      <alignment horizontal="center" vertical="center" wrapText="1"/>
      <protection locked="0"/>
    </xf>
    <xf numFmtId="0" fontId="39" fillId="9" borderId="2" xfId="0" applyFont="1" applyFill="1" applyBorder="1" applyAlignment="1" applyProtection="1">
      <alignment horizontal="center" vertical="center" wrapText="1"/>
      <protection locked="0"/>
    </xf>
    <xf numFmtId="0" fontId="39" fillId="9" borderId="3" xfId="0" applyFont="1" applyFill="1" applyBorder="1" applyAlignment="1" applyProtection="1">
      <alignment horizontal="center" vertical="center" wrapText="1"/>
      <protection locked="0"/>
    </xf>
    <xf numFmtId="166" fontId="23" fillId="7" borderId="40" xfId="0" applyNumberFormat="1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14">
    <dxf>
      <border>
        <bottom style="thin">
          <color auto="1"/>
        </bottom>
        <vertical/>
        <horizontal/>
      </border>
    </dxf>
    <dxf>
      <font>
        <color rgb="FFC0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78248</xdr:rowOff>
    </xdr:from>
    <xdr:to>
      <xdr:col>3</xdr:col>
      <xdr:colOff>1491984</xdr:colOff>
      <xdr:row>1</xdr:row>
      <xdr:rowOff>80927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A4FFBD1C-2799-40FA-814A-27A62BF76D2C}"/>
            </a:ext>
          </a:extLst>
        </xdr:cNvPr>
        <xdr:cNvGrpSpPr/>
      </xdr:nvGrpSpPr>
      <xdr:grpSpPr>
        <a:xfrm>
          <a:off x="9995759" y="78248"/>
          <a:ext cx="910100" cy="383679"/>
          <a:chOff x="7475162" y="78248"/>
          <a:chExt cx="910100" cy="383679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5B00CA0A-7FBF-4296-84A3-730FD169187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A62A94EA-94D7-4877-B843-0EEFE1B0B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130033</xdr:colOff>
      <xdr:row>0</xdr:row>
      <xdr:rowOff>0</xdr:rowOff>
    </xdr:from>
    <xdr:to>
      <xdr:col>14</xdr:col>
      <xdr:colOff>380212</xdr:colOff>
      <xdr:row>5</xdr:row>
      <xdr:rowOff>14558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7477" y="0"/>
          <a:ext cx="4822179" cy="1990114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2</xdr:col>
      <xdr:colOff>24271</xdr:colOff>
      <xdr:row>3</xdr:row>
      <xdr:rowOff>183443</xdr:rowOff>
    </xdr:from>
    <xdr:to>
      <xdr:col>4</xdr:col>
      <xdr:colOff>382411</xdr:colOff>
      <xdr:row>10</xdr:row>
      <xdr:rowOff>77610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4927882" y="1523999"/>
          <a:ext cx="2002085" cy="147461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35480</xdr:colOff>
      <xdr:row>21</xdr:row>
      <xdr:rowOff>761999</xdr:rowOff>
    </xdr:from>
    <xdr:to>
      <xdr:col>15</xdr:col>
      <xdr:colOff>513491</xdr:colOff>
      <xdr:row>24</xdr:row>
      <xdr:rowOff>225072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7036" y="6808610"/>
          <a:ext cx="3526011" cy="1524001"/>
        </a:xfrm>
        <a:prstGeom prst="rect">
          <a:avLst/>
        </a:prstGeom>
      </xdr:spPr>
    </xdr:pic>
    <xdr:clientData/>
  </xdr:twoCellAnchor>
  <xdr:twoCellAnchor>
    <xdr:from>
      <xdr:col>7</xdr:col>
      <xdr:colOff>36549</xdr:colOff>
      <xdr:row>23</xdr:row>
      <xdr:rowOff>153458</xdr:rowOff>
    </xdr:from>
    <xdr:to>
      <xdr:col>11</xdr:col>
      <xdr:colOff>6704</xdr:colOff>
      <xdr:row>23</xdr:row>
      <xdr:rowOff>684389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8870105" y="7406569"/>
          <a:ext cx="3018155" cy="5309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912284</xdr:colOff>
      <xdr:row>0</xdr:row>
      <xdr:rowOff>33866</xdr:rowOff>
    </xdr:from>
    <xdr:to>
      <xdr:col>0</xdr:col>
      <xdr:colOff>1816034</xdr:colOff>
      <xdr:row>0</xdr:row>
      <xdr:rowOff>417545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319B729D-12B4-4562-A0F7-E824C27EF6D0}"/>
            </a:ext>
          </a:extLst>
        </xdr:cNvPr>
        <xdr:cNvGrpSpPr/>
      </xdr:nvGrpSpPr>
      <xdr:grpSpPr>
        <a:xfrm>
          <a:off x="912284" y="33866"/>
          <a:ext cx="903750" cy="383679"/>
          <a:chOff x="7475162" y="78248"/>
          <a:chExt cx="910100" cy="383679"/>
        </a:xfrm>
      </xdr:grpSpPr>
      <xdr:pic>
        <xdr:nvPicPr>
          <xdr:cNvPr id="13" name="Image 12">
            <a:extLst>
              <a:ext uri="{FF2B5EF4-FFF2-40B4-BE49-F238E27FC236}">
                <a16:creationId xmlns:a16="http://schemas.microsoft.com/office/drawing/2014/main" id="{DA4BBE4C-4CC8-4411-A77E-BBACAB966B2F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8697187D-E0F0-402A-B141-F5DB021FB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500944</xdr:colOff>
      <xdr:row>1</xdr:row>
      <xdr:rowOff>282221</xdr:rowOff>
    </xdr:from>
    <xdr:to>
      <xdr:col>8</xdr:col>
      <xdr:colOff>255130</xdr:colOff>
      <xdr:row>13</xdr:row>
      <xdr:rowOff>161922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11692D-12E0-47B1-BE66-29DAC6C79FD5}"/>
            </a:ext>
          </a:extLst>
        </xdr:cNvPr>
        <xdr:cNvSpPr txBox="1"/>
      </xdr:nvSpPr>
      <xdr:spPr>
        <a:xfrm>
          <a:off x="6780388" y="1192388"/>
          <a:ext cx="2802186" cy="266664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Travaux / aménagements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Construction gros œuvre / terrassement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Aménagements intérieurs bâtiment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Aménagements accès aux pâtures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/ équipement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Equipement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Plantations / replantations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Haies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agroforesterie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Prestations 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Etudes et conception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Informatique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Autres prestations de service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>
            <a:solidFill>
              <a:sysClr val="windowText" lastClr="000000"/>
            </a:solidFill>
            <a:effectLst/>
          </a:endParaRPr>
        </a:p>
        <a:p>
          <a:br>
            <a:rPr lang="fr-FR"/>
          </a:b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90444" y="28222"/>
          <a:ext cx="9101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154215</xdr:colOff>
      <xdr:row>0</xdr:row>
      <xdr:rowOff>99785</xdr:rowOff>
    </xdr:from>
    <xdr:to>
      <xdr:col>4</xdr:col>
      <xdr:colOff>426357</xdr:colOff>
      <xdr:row>4</xdr:row>
      <xdr:rowOff>9071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9E7ED9AE-F765-406C-AE85-636F4E5DBA1E}"/>
            </a:ext>
          </a:extLst>
        </xdr:cNvPr>
        <xdr:cNvGrpSpPr/>
      </xdr:nvGrpSpPr>
      <xdr:grpSpPr>
        <a:xfrm>
          <a:off x="7366001" y="99785"/>
          <a:ext cx="2285999" cy="1025072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0112FEA-D9B7-22E7-F6D6-C0665A31D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9C4CE0AD-B27A-84B2-8D9E-79CD0C0A49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 codeName="Feuil1">
    <tabColor theme="4"/>
    <pageSetUpPr fitToPage="1"/>
  </sheetPr>
  <dimension ref="A1:I83"/>
  <sheetViews>
    <sheetView tabSelected="1" zoomScale="40" zoomScaleNormal="40" workbookViewId="0">
      <selection activeCell="C76" sqref="C76"/>
    </sheetView>
  </sheetViews>
  <sheetFormatPr baseColWidth="10" defaultRowHeight="14.5" x14ac:dyDescent="0.35"/>
  <cols>
    <col min="1" max="1" width="47.54296875" customWidth="1"/>
    <col min="2" max="2" width="43.81640625" customWidth="1"/>
    <col min="3" max="3" width="43.453125" customWidth="1"/>
    <col min="4" max="4" width="29.453125" customWidth="1"/>
    <col min="5" max="5" width="39.81640625" customWidth="1"/>
    <col min="6" max="6" width="44.1796875" customWidth="1"/>
    <col min="7" max="7" width="30.453125" customWidth="1"/>
    <col min="8" max="8" width="26.453125" style="53" customWidth="1"/>
    <col min="9" max="9" width="20.81640625" customWidth="1"/>
  </cols>
  <sheetData>
    <row r="1" spans="1:9" ht="30" x14ac:dyDescent="0.35">
      <c r="A1" s="1" t="s">
        <v>0</v>
      </c>
      <c r="B1" s="1"/>
      <c r="C1" s="2"/>
      <c r="D1" s="2"/>
      <c r="E1" s="2"/>
      <c r="F1" s="3"/>
      <c r="G1" s="3"/>
      <c r="H1" s="45"/>
      <c r="I1" s="4"/>
    </row>
    <row r="2" spans="1:9" ht="18" x14ac:dyDescent="0.35">
      <c r="A2" s="5" t="s">
        <v>10</v>
      </c>
      <c r="B2" s="2"/>
      <c r="C2" s="5"/>
      <c r="D2" s="6"/>
      <c r="E2" s="6"/>
      <c r="F2" s="3"/>
      <c r="G2" s="3"/>
      <c r="H2" s="45"/>
      <c r="I2" s="4"/>
    </row>
    <row r="3" spans="1:9" ht="18" x14ac:dyDescent="0.35">
      <c r="A3" s="5" t="s">
        <v>141</v>
      </c>
      <c r="B3" s="7"/>
      <c r="C3" s="5"/>
      <c r="D3" s="7" t="s">
        <v>153</v>
      </c>
      <c r="E3" s="6"/>
      <c r="F3" s="3"/>
      <c r="G3" s="3"/>
      <c r="H3" s="45"/>
      <c r="I3" s="4"/>
    </row>
    <row r="4" spans="1:9" x14ac:dyDescent="0.35">
      <c r="A4" s="7"/>
      <c r="B4" s="7"/>
      <c r="C4" s="8"/>
      <c r="D4" s="9"/>
      <c r="E4" s="9"/>
      <c r="F4" s="10"/>
      <c r="G4" s="10"/>
      <c r="H4" s="45"/>
    </row>
    <row r="5" spans="1:9" ht="39" customHeight="1" x14ac:dyDescent="0.5">
      <c r="A5" s="11" t="s">
        <v>1</v>
      </c>
      <c r="B5" s="5"/>
      <c r="C5" s="2"/>
      <c r="D5" s="31" t="s">
        <v>24</v>
      </c>
      <c r="E5" s="5"/>
      <c r="F5" s="5"/>
      <c r="G5" s="5"/>
      <c r="H5" s="46"/>
      <c r="I5" s="4"/>
    </row>
    <row r="6" spans="1:9" ht="21" x14ac:dyDescent="0.5">
      <c r="A6" s="12"/>
      <c r="B6" s="13"/>
      <c r="C6" s="14"/>
      <c r="D6" s="13"/>
      <c r="E6" s="13"/>
      <c r="F6" s="10"/>
      <c r="G6" s="10"/>
      <c r="H6" s="46"/>
    </row>
    <row r="7" spans="1:9" ht="15.5" x14ac:dyDescent="0.35">
      <c r="A7" s="291" t="s">
        <v>2</v>
      </c>
      <c r="B7" s="292"/>
      <c r="C7" s="292"/>
      <c r="D7" s="293"/>
      <c r="E7" s="15"/>
      <c r="F7" s="10"/>
      <c r="G7" s="10"/>
      <c r="H7" s="47"/>
    </row>
    <row r="8" spans="1:9" ht="27" customHeight="1" x14ac:dyDescent="0.35">
      <c r="A8" s="17" t="s">
        <v>25</v>
      </c>
      <c r="B8" s="294"/>
      <c r="C8" s="295"/>
      <c r="D8" s="296"/>
      <c r="E8" s="15"/>
      <c r="F8" s="10"/>
      <c r="G8" s="10"/>
      <c r="H8" s="48"/>
    </row>
    <row r="9" spans="1:9" ht="15.5" x14ac:dyDescent="0.35">
      <c r="A9" s="19"/>
      <c r="B9" s="20"/>
      <c r="C9" s="21"/>
      <c r="D9" s="18"/>
      <c r="E9" s="18"/>
      <c r="F9" s="10"/>
      <c r="G9" s="10"/>
      <c r="H9" s="48"/>
    </row>
    <row r="10" spans="1:9" ht="15.5" x14ac:dyDescent="0.35">
      <c r="A10" s="291" t="s">
        <v>4</v>
      </c>
      <c r="B10" s="292"/>
      <c r="C10" s="292"/>
      <c r="D10" s="293"/>
      <c r="E10" s="15"/>
      <c r="F10" s="10"/>
      <c r="G10" s="10"/>
      <c r="H10" s="46"/>
    </row>
    <row r="11" spans="1:9" ht="27" customHeight="1" x14ac:dyDescent="0.35">
      <c r="A11" s="22" t="s">
        <v>5</v>
      </c>
      <c r="B11" s="294"/>
      <c r="C11" s="297"/>
      <c r="D11" s="296"/>
      <c r="E11" s="15"/>
      <c r="F11" s="10"/>
      <c r="G11" s="10"/>
      <c r="H11" s="45"/>
    </row>
    <row r="12" spans="1:9" x14ac:dyDescent="0.35">
      <c r="A12" s="18"/>
      <c r="B12" s="23"/>
      <c r="C12" s="18"/>
      <c r="D12" s="24"/>
      <c r="E12" s="24"/>
      <c r="F12" s="24"/>
      <c r="G12" s="9"/>
      <c r="H12" s="45"/>
    </row>
    <row r="13" spans="1:9" ht="25" x14ac:dyDescent="0.5">
      <c r="A13" s="62" t="s">
        <v>71</v>
      </c>
      <c r="B13" s="23"/>
      <c r="C13" s="18"/>
      <c r="D13" s="24"/>
      <c r="E13" s="24"/>
      <c r="F13" s="24"/>
      <c r="G13" s="24"/>
      <c r="H13" s="49"/>
    </row>
    <row r="14" spans="1:9" ht="15.5" x14ac:dyDescent="0.35">
      <c r="A14" s="25"/>
      <c r="B14" s="16"/>
      <c r="C14" s="16"/>
      <c r="D14" s="26"/>
      <c r="E14" s="26"/>
      <c r="F14" s="26"/>
      <c r="G14" s="26"/>
      <c r="H14" s="50"/>
    </row>
    <row r="15" spans="1:9" ht="64" customHeight="1" x14ac:dyDescent="0.35">
      <c r="A15" s="27" t="s">
        <v>32</v>
      </c>
      <c r="B15" s="27" t="s">
        <v>28</v>
      </c>
      <c r="C15" s="27" t="s">
        <v>42</v>
      </c>
      <c r="D15" s="27" t="s">
        <v>8</v>
      </c>
      <c r="E15" s="43" t="s">
        <v>7</v>
      </c>
      <c r="F15" s="43" t="s">
        <v>48</v>
      </c>
      <c r="G15" s="289"/>
      <c r="H15" s="289"/>
      <c r="I15" s="39"/>
    </row>
    <row r="16" spans="1:9" ht="27" customHeight="1" x14ac:dyDescent="0.35">
      <c r="A16" s="28"/>
      <c r="B16" s="29"/>
      <c r="C16" s="29"/>
      <c r="D16" s="30"/>
      <c r="E16" s="44"/>
      <c r="F16" s="44"/>
      <c r="G16" s="40"/>
      <c r="H16" s="51"/>
      <c r="I16" s="39"/>
    </row>
    <row r="17" spans="1:9" ht="27" customHeight="1" x14ac:dyDescent="0.35">
      <c r="A17" s="28"/>
      <c r="B17" s="29"/>
      <c r="C17" s="29"/>
      <c r="D17" s="30"/>
      <c r="E17" s="44"/>
      <c r="F17" s="44"/>
      <c r="G17" s="40"/>
      <c r="H17" s="51"/>
      <c r="I17" s="39"/>
    </row>
    <row r="18" spans="1:9" ht="27" customHeight="1" x14ac:dyDescent="0.35">
      <c r="A18" s="28"/>
      <c r="B18" s="29"/>
      <c r="C18" s="29"/>
      <c r="D18" s="30"/>
      <c r="E18" s="44"/>
      <c r="F18" s="44"/>
      <c r="G18" s="40"/>
      <c r="H18" s="51"/>
      <c r="I18" s="39"/>
    </row>
    <row r="19" spans="1:9" ht="27" customHeight="1" x14ac:dyDescent="0.35">
      <c r="A19" s="28"/>
      <c r="B19" s="29"/>
      <c r="C19" s="29"/>
      <c r="D19" s="30"/>
      <c r="E19" s="44"/>
      <c r="F19" s="44"/>
      <c r="G19" s="40"/>
      <c r="H19" s="51"/>
      <c r="I19" s="39"/>
    </row>
    <row r="20" spans="1:9" ht="27" customHeight="1" x14ac:dyDescent="0.35">
      <c r="A20" s="28"/>
      <c r="B20" s="29"/>
      <c r="C20" s="29"/>
      <c r="D20" s="30"/>
      <c r="E20" s="44"/>
      <c r="F20" s="44"/>
      <c r="G20" s="40"/>
      <c r="H20" s="51"/>
      <c r="I20" s="39"/>
    </row>
    <row r="21" spans="1:9" ht="27" customHeight="1" x14ac:dyDescent="0.35">
      <c r="A21" s="28"/>
      <c r="B21" s="29"/>
      <c r="C21" s="29"/>
      <c r="D21" s="30"/>
      <c r="E21" s="44"/>
      <c r="F21" s="44"/>
      <c r="G21" s="40"/>
      <c r="H21" s="51"/>
      <c r="I21" s="39"/>
    </row>
    <row r="22" spans="1:9" ht="27" customHeight="1" x14ac:dyDescent="0.35">
      <c r="A22" s="28"/>
      <c r="B22" s="29"/>
      <c r="C22" s="29"/>
      <c r="D22" s="30"/>
      <c r="E22" s="44"/>
      <c r="F22" s="44"/>
      <c r="G22" s="40"/>
      <c r="H22" s="51"/>
      <c r="I22" s="39"/>
    </row>
    <row r="23" spans="1:9" ht="27" customHeight="1" x14ac:dyDescent="0.35">
      <c r="A23" s="28"/>
      <c r="B23" s="29"/>
      <c r="C23" s="29"/>
      <c r="D23" s="30"/>
      <c r="E23" s="44"/>
      <c r="F23" s="44"/>
      <c r="G23" s="40"/>
      <c r="H23" s="51"/>
      <c r="I23" s="39"/>
    </row>
    <row r="24" spans="1:9" ht="27" customHeight="1" x14ac:dyDescent="0.35">
      <c r="A24" s="28"/>
      <c r="B24" s="29"/>
      <c r="C24" s="29"/>
      <c r="D24" s="30"/>
      <c r="E24" s="44"/>
      <c r="F24" s="44"/>
      <c r="G24" s="40"/>
      <c r="H24" s="51"/>
      <c r="I24" s="39"/>
    </row>
    <row r="25" spans="1:9" ht="27" customHeight="1" x14ac:dyDescent="0.35">
      <c r="A25" s="28"/>
      <c r="B25" s="29"/>
      <c r="C25" s="29"/>
      <c r="D25" s="30"/>
      <c r="E25" s="44"/>
      <c r="F25" s="44"/>
      <c r="G25" s="40"/>
      <c r="H25" s="51"/>
      <c r="I25" s="39"/>
    </row>
    <row r="26" spans="1:9" ht="27" customHeight="1" x14ac:dyDescent="0.35">
      <c r="A26" s="28"/>
      <c r="B26" s="29"/>
      <c r="C26" s="29"/>
      <c r="D26" s="30"/>
      <c r="E26" s="44"/>
      <c r="F26" s="44"/>
      <c r="G26" s="40"/>
      <c r="H26" s="51"/>
      <c r="I26" s="39"/>
    </row>
    <row r="27" spans="1:9" ht="27" customHeight="1" x14ac:dyDescent="0.35">
      <c r="A27" s="28"/>
      <c r="B27" s="29"/>
      <c r="C27" s="29"/>
      <c r="D27" s="30"/>
      <c r="E27" s="44"/>
      <c r="F27" s="44"/>
      <c r="G27" s="40"/>
      <c r="H27" s="51"/>
      <c r="I27" s="39"/>
    </row>
    <row r="28" spans="1:9" ht="27" customHeight="1" x14ac:dyDescent="0.35">
      <c r="A28" s="28"/>
      <c r="B28" s="29"/>
      <c r="C28" s="29"/>
      <c r="D28" s="30"/>
      <c r="E28" s="44"/>
      <c r="F28" s="44"/>
      <c r="G28" s="40"/>
      <c r="H28" s="51"/>
      <c r="I28" s="39"/>
    </row>
    <row r="29" spans="1:9" ht="27" customHeight="1" x14ac:dyDescent="0.35">
      <c r="A29" s="28"/>
      <c r="B29" s="29"/>
      <c r="C29" s="29"/>
      <c r="D29" s="30"/>
      <c r="E29" s="44"/>
      <c r="F29" s="44"/>
      <c r="G29" s="40"/>
      <c r="H29" s="51"/>
      <c r="I29" s="39"/>
    </row>
    <row r="30" spans="1:9" ht="27" customHeight="1" x14ac:dyDescent="0.35">
      <c r="A30" s="28"/>
      <c r="B30" s="29"/>
      <c r="C30" s="29"/>
      <c r="D30" s="30"/>
      <c r="E30" s="44"/>
      <c r="F30" s="44"/>
      <c r="G30" s="40"/>
      <c r="H30" s="51"/>
      <c r="I30" s="39"/>
    </row>
    <row r="31" spans="1:9" ht="27" customHeight="1" x14ac:dyDescent="0.35">
      <c r="A31" s="28"/>
      <c r="B31" s="29"/>
      <c r="C31" s="29"/>
      <c r="D31" s="30"/>
      <c r="E31" s="44"/>
      <c r="F31" s="44"/>
      <c r="G31" s="40"/>
      <c r="H31" s="51"/>
      <c r="I31" s="39"/>
    </row>
    <row r="32" spans="1:9" ht="27" customHeight="1" x14ac:dyDescent="0.35">
      <c r="A32" s="28"/>
      <c r="B32" s="29"/>
      <c r="C32" s="29"/>
      <c r="D32" s="30"/>
      <c r="E32" s="44"/>
      <c r="F32" s="44"/>
      <c r="G32" s="40"/>
      <c r="H32" s="51"/>
      <c r="I32" s="39"/>
    </row>
    <row r="33" spans="1:9" ht="27" customHeight="1" x14ac:dyDescent="0.35">
      <c r="A33" s="28"/>
      <c r="B33" s="29"/>
      <c r="C33" s="29"/>
      <c r="D33" s="30"/>
      <c r="E33" s="44"/>
      <c r="F33" s="44"/>
      <c r="G33" s="40"/>
      <c r="H33" s="51"/>
      <c r="I33" s="39"/>
    </row>
    <row r="34" spans="1:9" ht="27" customHeight="1" x14ac:dyDescent="0.35">
      <c r="A34" s="28"/>
      <c r="B34" s="29"/>
      <c r="C34" s="29"/>
      <c r="D34" s="30"/>
      <c r="E34" s="44"/>
      <c r="F34" s="44"/>
      <c r="G34" s="40"/>
      <c r="H34" s="51"/>
      <c r="I34" s="39"/>
    </row>
    <row r="35" spans="1:9" ht="27" customHeight="1" x14ac:dyDescent="0.35">
      <c r="A35" s="28"/>
      <c r="B35" s="29"/>
      <c r="C35" s="29"/>
      <c r="D35" s="30"/>
      <c r="E35" s="44"/>
      <c r="F35" s="44"/>
      <c r="G35" s="40"/>
      <c r="H35" s="51"/>
      <c r="I35" s="39"/>
    </row>
    <row r="36" spans="1:9" ht="27" customHeight="1" x14ac:dyDescent="0.35">
      <c r="A36" s="28"/>
      <c r="B36" s="29"/>
      <c r="C36" s="29"/>
      <c r="D36" s="30"/>
      <c r="E36" s="44"/>
      <c r="F36" s="44"/>
      <c r="G36" s="40"/>
      <c r="H36" s="51"/>
      <c r="I36" s="39"/>
    </row>
    <row r="37" spans="1:9" ht="27" customHeight="1" x14ac:dyDescent="0.35">
      <c r="A37" s="28"/>
      <c r="B37" s="29"/>
      <c r="C37" s="29"/>
      <c r="D37" s="30"/>
      <c r="E37" s="44"/>
      <c r="F37" s="44"/>
      <c r="G37" s="40"/>
      <c r="H37" s="51"/>
      <c r="I37" s="39"/>
    </row>
    <row r="38" spans="1:9" ht="27" customHeight="1" x14ac:dyDescent="0.35">
      <c r="A38" s="28"/>
      <c r="B38" s="29"/>
      <c r="C38" s="29"/>
      <c r="D38" s="30"/>
      <c r="E38" s="44"/>
      <c r="F38" s="44"/>
      <c r="G38" s="40"/>
      <c r="H38" s="51"/>
      <c r="I38" s="39"/>
    </row>
    <row r="39" spans="1:9" ht="27" customHeight="1" x14ac:dyDescent="0.35">
      <c r="A39" s="28"/>
      <c r="B39" s="29"/>
      <c r="C39" s="29"/>
      <c r="D39" s="30"/>
      <c r="E39" s="44"/>
      <c r="F39" s="44"/>
      <c r="G39" s="40"/>
      <c r="H39" s="51"/>
      <c r="I39" s="39"/>
    </row>
    <row r="40" spans="1:9" ht="27" customHeight="1" x14ac:dyDescent="0.35">
      <c r="A40" s="28"/>
      <c r="B40" s="29"/>
      <c r="C40" s="29"/>
      <c r="D40" s="30"/>
      <c r="E40" s="44"/>
      <c r="F40" s="44"/>
      <c r="G40" s="40"/>
      <c r="H40" s="51"/>
      <c r="I40" s="39"/>
    </row>
    <row r="41" spans="1:9" ht="27" customHeight="1" x14ac:dyDescent="0.35">
      <c r="A41" s="28"/>
      <c r="B41" s="29"/>
      <c r="C41" s="29"/>
      <c r="D41" s="30"/>
      <c r="E41" s="44"/>
      <c r="F41" s="44"/>
      <c r="G41" s="40"/>
      <c r="H41" s="51"/>
      <c r="I41" s="39"/>
    </row>
    <row r="42" spans="1:9" ht="27" customHeight="1" x14ac:dyDescent="0.35">
      <c r="A42" s="28"/>
      <c r="B42" s="29"/>
      <c r="C42" s="29"/>
      <c r="D42" s="30"/>
      <c r="E42" s="44"/>
      <c r="F42" s="44"/>
      <c r="G42" s="40"/>
      <c r="H42" s="51"/>
      <c r="I42" s="39"/>
    </row>
    <row r="43" spans="1:9" ht="27" customHeight="1" x14ac:dyDescent="0.35">
      <c r="A43" s="28"/>
      <c r="B43" s="29"/>
      <c r="C43" s="29"/>
      <c r="D43" s="30"/>
      <c r="E43" s="44"/>
      <c r="F43" s="44"/>
      <c r="G43" s="40"/>
      <c r="H43" s="51"/>
      <c r="I43" s="39"/>
    </row>
    <row r="44" spans="1:9" ht="27" customHeight="1" x14ac:dyDescent="0.35">
      <c r="A44" s="28"/>
      <c r="B44" s="29"/>
      <c r="C44" s="29"/>
      <c r="D44" s="30"/>
      <c r="E44" s="44"/>
      <c r="F44" s="44"/>
      <c r="G44" s="40"/>
      <c r="H44" s="51"/>
      <c r="I44" s="39"/>
    </row>
    <row r="45" spans="1:9" ht="27" customHeight="1" x14ac:dyDescent="0.35">
      <c r="A45" s="28"/>
      <c r="B45" s="29"/>
      <c r="C45" s="29"/>
      <c r="D45" s="30"/>
      <c r="E45" s="44"/>
      <c r="F45" s="44"/>
      <c r="G45" s="40"/>
      <c r="H45" s="51"/>
      <c r="I45" s="39"/>
    </row>
    <row r="46" spans="1:9" ht="27" customHeight="1" x14ac:dyDescent="0.35">
      <c r="A46" s="28"/>
      <c r="B46" s="29"/>
      <c r="C46" s="29"/>
      <c r="D46" s="30"/>
      <c r="E46" s="44"/>
      <c r="F46" s="44"/>
      <c r="G46" s="40"/>
      <c r="H46" s="51"/>
      <c r="I46" s="39"/>
    </row>
    <row r="47" spans="1:9" ht="27" customHeight="1" x14ac:dyDescent="0.35">
      <c r="A47" s="28"/>
      <c r="B47" s="29"/>
      <c r="C47" s="29"/>
      <c r="D47" s="29"/>
      <c r="E47" s="42"/>
      <c r="F47" s="44"/>
      <c r="G47" s="40"/>
      <c r="H47" s="51"/>
      <c r="I47" s="39"/>
    </row>
    <row r="48" spans="1:9" ht="27" customHeight="1" x14ac:dyDescent="0.35">
      <c r="A48" s="28"/>
      <c r="B48" s="29"/>
      <c r="C48" s="29"/>
      <c r="D48" s="29"/>
      <c r="E48" s="41"/>
      <c r="F48" s="44"/>
      <c r="G48" s="40"/>
      <c r="H48" s="51"/>
      <c r="I48" s="39"/>
    </row>
    <row r="49" spans="1:9" ht="27" customHeight="1" thickBot="1" x14ac:dyDescent="0.4">
      <c r="A49" s="28"/>
      <c r="B49" s="29"/>
      <c r="C49" s="29"/>
      <c r="D49" s="29"/>
      <c r="E49" s="90"/>
      <c r="F49" s="44"/>
      <c r="G49" s="40"/>
      <c r="H49" s="51"/>
      <c r="I49" s="39"/>
    </row>
    <row r="50" spans="1:9" ht="18.5" thickBot="1" x14ac:dyDescent="0.4">
      <c r="A50" s="287" t="s">
        <v>27</v>
      </c>
      <c r="B50" s="288"/>
      <c r="C50" s="288"/>
      <c r="D50" s="288"/>
      <c r="E50" s="91">
        <f>SUM(E16:E49)</f>
        <v>0</v>
      </c>
      <c r="F50" s="54"/>
      <c r="G50" s="39"/>
      <c r="H50" s="52"/>
      <c r="I50" s="39"/>
    </row>
    <row r="51" spans="1:9" x14ac:dyDescent="0.35">
      <c r="F51" s="55"/>
    </row>
    <row r="53" spans="1:9" ht="25" x14ac:dyDescent="0.5">
      <c r="A53" s="62" t="s">
        <v>72</v>
      </c>
    </row>
    <row r="55" spans="1:9" ht="17.5" x14ac:dyDescent="0.35">
      <c r="A55" s="79" t="s">
        <v>73</v>
      </c>
    </row>
    <row r="58" spans="1:9" ht="39.65" customHeight="1" x14ac:dyDescent="0.35">
      <c r="A58" s="290" t="s">
        <v>74</v>
      </c>
      <c r="B58" s="290"/>
      <c r="C58" s="290"/>
      <c r="D58" s="290"/>
      <c r="E58" s="290"/>
      <c r="F58" s="290"/>
      <c r="G58" s="290"/>
      <c r="H58" s="290"/>
    </row>
    <row r="59" spans="1:9" ht="31" customHeight="1" x14ac:dyDescent="0.35">
      <c r="A59" s="290" t="s">
        <v>76</v>
      </c>
      <c r="B59" s="290"/>
      <c r="C59" s="290"/>
      <c r="D59" s="290"/>
      <c r="E59" s="290" t="s">
        <v>77</v>
      </c>
      <c r="F59" s="290"/>
      <c r="G59" s="290"/>
      <c r="H59" s="290"/>
    </row>
    <row r="60" spans="1:9" ht="49" customHeight="1" x14ac:dyDescent="0.35">
      <c r="A60" s="85" t="s">
        <v>75</v>
      </c>
      <c r="B60" s="85" t="s">
        <v>89</v>
      </c>
      <c r="C60" s="85" t="s">
        <v>93</v>
      </c>
      <c r="D60" s="85" t="s">
        <v>90</v>
      </c>
      <c r="E60" s="85" t="s">
        <v>75</v>
      </c>
      <c r="F60" s="85" t="s">
        <v>89</v>
      </c>
      <c r="G60" s="85" t="s">
        <v>93</v>
      </c>
      <c r="H60" s="85" t="s">
        <v>90</v>
      </c>
      <c r="I60" s="53"/>
    </row>
    <row r="61" spans="1:9" x14ac:dyDescent="0.35">
      <c r="A61" s="88"/>
      <c r="B61" s="88"/>
      <c r="C61" s="278" t="str">
        <f>IF(ISBLANK(A61),"",VLOOKUP(Dépenses!A61,Référentiel!$B$2:$C$5,2,FALSE))</f>
        <v/>
      </c>
      <c r="D61" s="278" t="str">
        <f>IF(A61="","",B61*C61)</f>
        <v/>
      </c>
      <c r="E61" s="88"/>
      <c r="F61" s="88"/>
      <c r="G61" s="278" t="str">
        <f>IF(ISBLANK(E61),"",VLOOKUP(Dépenses!E61,Référentiel!$D$2:$E$4,2,FALSE))</f>
        <v/>
      </c>
      <c r="H61" s="278" t="str">
        <f>IF(E61="","",F61*G61)</f>
        <v/>
      </c>
      <c r="I61" s="53"/>
    </row>
    <row r="62" spans="1:9" x14ac:dyDescent="0.35">
      <c r="A62" s="88"/>
      <c r="B62" s="88"/>
      <c r="C62" s="278" t="str">
        <f>IF(ISBLANK(A62),"",VLOOKUP(Dépenses!A62,Référentiel!$B$2:$C$5,2,FALSE))</f>
        <v/>
      </c>
      <c r="D62" s="278" t="str">
        <f t="shared" ref="D62:D68" si="0">IF(A62="","",B62*C62)</f>
        <v/>
      </c>
      <c r="E62" s="88"/>
      <c r="F62" s="88"/>
      <c r="G62" s="278" t="str">
        <f>IF(ISBLANK(E62),"",VLOOKUP(Dépenses!E62,Référentiel!$D$2:$E$4,2,FALSE))</f>
        <v/>
      </c>
      <c r="H62" s="278" t="str">
        <f t="shared" ref="H62:H68" si="1">IF(E62="","",F62*G62)</f>
        <v/>
      </c>
      <c r="I62" s="53"/>
    </row>
    <row r="63" spans="1:9" x14ac:dyDescent="0.35">
      <c r="A63" s="88"/>
      <c r="B63" s="88"/>
      <c r="C63" s="278" t="str">
        <f>IF(ISBLANK(A63),"",VLOOKUP(Dépenses!A63,Référentiel!$B$2:$C$5,2,FALSE))</f>
        <v/>
      </c>
      <c r="D63" s="278" t="str">
        <f t="shared" si="0"/>
        <v/>
      </c>
      <c r="E63" s="88"/>
      <c r="F63" s="88"/>
      <c r="G63" s="278" t="str">
        <f>IF(ISBLANK(E63),"",VLOOKUP(Dépenses!E63,Référentiel!$D$2:$E$4,2,FALSE))</f>
        <v/>
      </c>
      <c r="H63" s="278" t="str">
        <f t="shared" si="1"/>
        <v/>
      </c>
      <c r="I63" s="53"/>
    </row>
    <row r="64" spans="1:9" x14ac:dyDescent="0.35">
      <c r="A64" s="88"/>
      <c r="B64" s="88"/>
      <c r="C64" s="278" t="str">
        <f>IF(ISBLANK(A64),"",VLOOKUP(Dépenses!A64,Référentiel!$B$2:$C$5,2,FALSE))</f>
        <v/>
      </c>
      <c r="D64" s="278" t="str">
        <f t="shared" si="0"/>
        <v/>
      </c>
      <c r="E64" s="88"/>
      <c r="F64" s="88"/>
      <c r="G64" s="278" t="str">
        <f>IF(ISBLANK(E64),"",VLOOKUP(Dépenses!E64,Référentiel!$D$2:$E$4,2,FALSE))</f>
        <v/>
      </c>
      <c r="H64" s="278" t="str">
        <f t="shared" si="1"/>
        <v/>
      </c>
      <c r="I64" s="53"/>
    </row>
    <row r="65" spans="1:9" x14ac:dyDescent="0.35">
      <c r="A65" s="88"/>
      <c r="B65" s="88"/>
      <c r="C65" s="278" t="str">
        <f>IF(ISBLANK(A65),"",VLOOKUP(Dépenses!A65,Référentiel!$B$2:$C$5,2,FALSE))</f>
        <v/>
      </c>
      <c r="D65" s="278" t="str">
        <f t="shared" si="0"/>
        <v/>
      </c>
      <c r="E65" s="88"/>
      <c r="F65" s="88"/>
      <c r="G65" s="278" t="str">
        <f>IF(ISBLANK(E65),"",VLOOKUP(Dépenses!E65,Référentiel!$D$2:$E$4,2,FALSE))</f>
        <v/>
      </c>
      <c r="H65" s="278" t="str">
        <f t="shared" si="1"/>
        <v/>
      </c>
      <c r="I65" s="53"/>
    </row>
    <row r="66" spans="1:9" x14ac:dyDescent="0.35">
      <c r="A66" s="88"/>
      <c r="B66" s="88"/>
      <c r="C66" s="278" t="str">
        <f>IF(ISBLANK(A66),"",VLOOKUP(Dépenses!A66,Référentiel!$B$2:$C$5,2,FALSE))</f>
        <v/>
      </c>
      <c r="D66" s="278" t="str">
        <f t="shared" si="0"/>
        <v/>
      </c>
      <c r="E66" s="88"/>
      <c r="F66" s="88"/>
      <c r="G66" s="278" t="str">
        <f>IF(ISBLANK(E66),"",VLOOKUP(Dépenses!E66,Référentiel!$D$2:$E$4,2,FALSE))</f>
        <v/>
      </c>
      <c r="H66" s="278" t="str">
        <f t="shared" si="1"/>
        <v/>
      </c>
      <c r="I66" s="53"/>
    </row>
    <row r="67" spans="1:9" x14ac:dyDescent="0.35">
      <c r="A67" s="88"/>
      <c r="B67" s="88"/>
      <c r="C67" s="278" t="str">
        <f>IF(ISBLANK(A67),"",VLOOKUP(Dépenses!A67,Référentiel!$B$2:$C$5,2,FALSE))</f>
        <v/>
      </c>
      <c r="D67" s="278" t="str">
        <f t="shared" si="0"/>
        <v/>
      </c>
      <c r="E67" s="88"/>
      <c r="F67" s="88"/>
      <c r="G67" s="278" t="str">
        <f>IF(ISBLANK(E67),"",VLOOKUP(Dépenses!E67,Référentiel!$D$2:$E$4,2,FALSE))</f>
        <v/>
      </c>
      <c r="H67" s="278" t="str">
        <f t="shared" si="1"/>
        <v/>
      </c>
      <c r="I67" s="53"/>
    </row>
    <row r="68" spans="1:9" x14ac:dyDescent="0.35">
      <c r="A68" s="88"/>
      <c r="B68" s="88"/>
      <c r="C68" s="278" t="str">
        <f>IF(ISBLANK(A68),"",VLOOKUP(Dépenses!A68,Référentiel!$B$2:$C$5,2,FALSE))</f>
        <v/>
      </c>
      <c r="D68" s="278" t="str">
        <f t="shared" si="0"/>
        <v/>
      </c>
      <c r="E68" s="88"/>
      <c r="F68" s="88"/>
      <c r="G68" s="278" t="str">
        <f>IF(ISBLANK(E68),"",VLOOKUP(Dépenses!E68,Référentiel!$D$2:$E$4,2,FALSE))</f>
        <v/>
      </c>
      <c r="H68" s="278" t="str">
        <f t="shared" si="1"/>
        <v/>
      </c>
      <c r="I68" s="53"/>
    </row>
    <row r="69" spans="1:9" ht="18" x14ac:dyDescent="0.35">
      <c r="A69" s="283" t="s">
        <v>97</v>
      </c>
      <c r="B69" s="284"/>
      <c r="C69" s="284"/>
      <c r="D69" s="284"/>
      <c r="E69" s="284"/>
      <c r="F69" s="284"/>
      <c r="G69" s="285"/>
      <c r="H69" s="96">
        <f>SUM(D61:D68,H61:H68)</f>
        <v>0</v>
      </c>
      <c r="I69" s="53"/>
    </row>
    <row r="70" spans="1:9" ht="36.65" customHeight="1" x14ac:dyDescent="0.35">
      <c r="A70" s="290" t="s">
        <v>88</v>
      </c>
      <c r="B70" s="290"/>
      <c r="C70" s="290"/>
      <c r="D70" s="290"/>
      <c r="E70" s="290"/>
      <c r="F70" s="290"/>
      <c r="G70" s="290"/>
      <c r="H70" s="290"/>
    </row>
    <row r="71" spans="1:9" ht="31" customHeight="1" x14ac:dyDescent="0.35">
      <c r="A71" s="290" t="s">
        <v>76</v>
      </c>
      <c r="B71" s="290"/>
      <c r="C71" s="290"/>
      <c r="D71" s="290"/>
      <c r="E71" s="290" t="s">
        <v>77</v>
      </c>
      <c r="F71" s="290"/>
      <c r="G71" s="290"/>
      <c r="H71" s="290"/>
    </row>
    <row r="72" spans="1:9" ht="56" customHeight="1" x14ac:dyDescent="0.35">
      <c r="A72" s="85" t="s">
        <v>75</v>
      </c>
      <c r="B72" s="85" t="s">
        <v>89</v>
      </c>
      <c r="C72" s="85" t="s">
        <v>93</v>
      </c>
      <c r="D72" s="85" t="s">
        <v>90</v>
      </c>
      <c r="E72" s="85" t="s">
        <v>75</v>
      </c>
      <c r="F72" s="85" t="s">
        <v>89</v>
      </c>
      <c r="G72" s="85" t="s">
        <v>93</v>
      </c>
      <c r="H72" s="85" t="s">
        <v>90</v>
      </c>
      <c r="I72" s="53"/>
    </row>
    <row r="73" spans="1:9" x14ac:dyDescent="0.35">
      <c r="A73" s="88"/>
      <c r="B73" s="89"/>
      <c r="C73" s="278" t="str">
        <f>IF(ISBLANK(A73),"",VLOOKUP(Dépenses!A73,Référentiel!$B$8:$C$12,2,FALSE))</f>
        <v/>
      </c>
      <c r="D73" s="278" t="str">
        <f>IF(A73="","",B73*C73)</f>
        <v/>
      </c>
      <c r="E73" s="88"/>
      <c r="F73" s="88"/>
      <c r="G73" s="278" t="str">
        <f>IF(ISBLANK(E73),"",VLOOKUP(Dépenses!E73,Référentiel!$D$8:$E$12,2,FALSE))</f>
        <v/>
      </c>
      <c r="H73" s="278" t="str">
        <f>IF(E73="","",F73*G73)</f>
        <v/>
      </c>
      <c r="I73" s="53"/>
    </row>
    <row r="74" spans="1:9" x14ac:dyDescent="0.35">
      <c r="A74" s="88"/>
      <c r="B74" s="89"/>
      <c r="C74" s="278" t="str">
        <f>IF(ISBLANK(A74),"",VLOOKUP(Dépenses!A74,Référentiel!$B$8:$C$12,2,FALSE))</f>
        <v/>
      </c>
      <c r="D74" s="278" t="str">
        <f t="shared" ref="D74:D80" si="2">IF(A74="","",B74*C74)</f>
        <v/>
      </c>
      <c r="E74" s="88"/>
      <c r="F74" s="88"/>
      <c r="G74" s="278" t="str">
        <f>IF(ISBLANK(E74),"",VLOOKUP(Dépenses!E74,Référentiel!$D$8:$E$12,2,FALSE))</f>
        <v/>
      </c>
      <c r="H74" s="278" t="str">
        <f t="shared" ref="H74:H80" si="3">IF(E74="","",F74*G74)</f>
        <v/>
      </c>
      <c r="I74" s="53"/>
    </row>
    <row r="75" spans="1:9" x14ac:dyDescent="0.35">
      <c r="A75" s="88"/>
      <c r="B75" s="89"/>
      <c r="C75" s="278" t="str">
        <f>IF(ISBLANK(A75),"",VLOOKUP(Dépenses!A75,Référentiel!$B$8:$C$12,2,FALSE))</f>
        <v/>
      </c>
      <c r="D75" s="278" t="str">
        <f t="shared" si="2"/>
        <v/>
      </c>
      <c r="E75" s="88"/>
      <c r="F75" s="88"/>
      <c r="G75" s="278" t="str">
        <f>IF(ISBLANK(E75),"",VLOOKUP(Dépenses!E75,Référentiel!$D$8:$E$12,2,FALSE))</f>
        <v/>
      </c>
      <c r="H75" s="278" t="str">
        <f t="shared" si="3"/>
        <v/>
      </c>
      <c r="I75" s="53"/>
    </row>
    <row r="76" spans="1:9" x14ac:dyDescent="0.35">
      <c r="A76" s="88"/>
      <c r="B76" s="89"/>
      <c r="C76" s="278" t="str">
        <f>IF(ISBLANK(A76),"",VLOOKUP(Dépenses!A76,Référentiel!$B$8:$C$12,2,FALSE))</f>
        <v/>
      </c>
      <c r="D76" s="278" t="str">
        <f t="shared" si="2"/>
        <v/>
      </c>
      <c r="E76" s="88"/>
      <c r="F76" s="88"/>
      <c r="G76" s="278" t="str">
        <f>IF(ISBLANK(E76),"",VLOOKUP(Dépenses!E76,Référentiel!$D$8:$E$12,2,FALSE))</f>
        <v/>
      </c>
      <c r="H76" s="278" t="str">
        <f t="shared" si="3"/>
        <v/>
      </c>
      <c r="I76" s="53"/>
    </row>
    <row r="77" spans="1:9" x14ac:dyDescent="0.35">
      <c r="A77" s="88"/>
      <c r="B77" s="89"/>
      <c r="C77" s="278" t="str">
        <f>IF(ISBLANK(A77),"",VLOOKUP(Dépenses!A77,Référentiel!$B$8:$C$12,2,FALSE))</f>
        <v/>
      </c>
      <c r="D77" s="278" t="str">
        <f t="shared" si="2"/>
        <v/>
      </c>
      <c r="E77" s="88"/>
      <c r="F77" s="88"/>
      <c r="G77" s="278" t="str">
        <f>IF(ISBLANK(E77),"",VLOOKUP(Dépenses!E77,Référentiel!$D$8:$E$12,2,FALSE))</f>
        <v/>
      </c>
      <c r="H77" s="278" t="str">
        <f t="shared" si="3"/>
        <v/>
      </c>
      <c r="I77" s="53"/>
    </row>
    <row r="78" spans="1:9" x14ac:dyDescent="0.35">
      <c r="A78" s="88"/>
      <c r="B78" s="89"/>
      <c r="C78" s="278" t="str">
        <f>IF(ISBLANK(A78),"",VLOOKUP(Dépenses!A78,Référentiel!$B$8:$C$12,2,FALSE))</f>
        <v/>
      </c>
      <c r="D78" s="278" t="str">
        <f t="shared" si="2"/>
        <v/>
      </c>
      <c r="E78" s="88"/>
      <c r="F78" s="88"/>
      <c r="G78" s="278" t="str">
        <f>IF(ISBLANK(E78),"",VLOOKUP(Dépenses!E78,Référentiel!$D$8:$E$12,2,FALSE))</f>
        <v/>
      </c>
      <c r="H78" s="278" t="str">
        <f t="shared" si="3"/>
        <v/>
      </c>
      <c r="I78" s="53"/>
    </row>
    <row r="79" spans="1:9" x14ac:dyDescent="0.35">
      <c r="A79" s="88"/>
      <c r="B79" s="89"/>
      <c r="C79" s="278" t="str">
        <f>IF(ISBLANK(A79),"",VLOOKUP(Dépenses!A79,Référentiel!$B$8:$C$12,2,FALSE))</f>
        <v/>
      </c>
      <c r="D79" s="278" t="str">
        <f t="shared" si="2"/>
        <v/>
      </c>
      <c r="E79" s="88"/>
      <c r="F79" s="88"/>
      <c r="G79" s="278" t="str">
        <f>IF(ISBLANK(E79),"",VLOOKUP(Dépenses!E79,Référentiel!$D$8:$E$12,2,FALSE))</f>
        <v/>
      </c>
      <c r="H79" s="278" t="str">
        <f t="shared" si="3"/>
        <v/>
      </c>
      <c r="I79" s="53"/>
    </row>
    <row r="80" spans="1:9" x14ac:dyDescent="0.35">
      <c r="A80" s="88"/>
      <c r="B80" s="89"/>
      <c r="C80" s="278" t="str">
        <f>IF(ISBLANK(A80),"",VLOOKUP(Dépenses!A80,Référentiel!$B$8:$C$12,2,FALSE))</f>
        <v/>
      </c>
      <c r="D80" s="278" t="str">
        <f t="shared" si="2"/>
        <v/>
      </c>
      <c r="E80" s="88"/>
      <c r="F80" s="88"/>
      <c r="G80" s="278" t="str">
        <f>IF(ISBLANK(E80),"",VLOOKUP(Dépenses!E80,Référentiel!$D$8:$E$12,2,FALSE))</f>
        <v/>
      </c>
      <c r="H80" s="278" t="str">
        <f t="shared" si="3"/>
        <v/>
      </c>
      <c r="I80" s="53"/>
    </row>
    <row r="81" spans="1:8" ht="18" x14ac:dyDescent="0.35">
      <c r="A81" s="283" t="s">
        <v>98</v>
      </c>
      <c r="B81" s="284"/>
      <c r="C81" s="284"/>
      <c r="D81" s="284"/>
      <c r="E81" s="284"/>
      <c r="F81" s="284"/>
      <c r="G81" s="285"/>
      <c r="H81" s="96">
        <f>SUM(D73:D80,H73:H80)</f>
        <v>0</v>
      </c>
    </row>
    <row r="83" spans="1:8" ht="18" x14ac:dyDescent="0.35">
      <c r="A83" s="286" t="s">
        <v>27</v>
      </c>
      <c r="B83" s="286"/>
      <c r="C83" s="286"/>
      <c r="D83" s="286"/>
      <c r="E83" s="286"/>
      <c r="F83" s="286"/>
      <c r="G83" s="96">
        <f>H69+H81</f>
        <v>0</v>
      </c>
    </row>
  </sheetData>
  <sheetProtection algorithmName="SHA-512" hashValue="m3p8wgXac9FnFjoJJxC7ho6lYU38Y+0BTZGNL6QLpFuE35pTvP3xNmLNdzahyHuB94FdfjU0D9hjpRPqwhlfcw==" saltValue="ah6HvaCeM4jipr7Mz7qnzA==" spinCount="100000" sheet="1" formatRows="0" insertRows="0" autoFilter="0"/>
  <mergeCells count="15">
    <mergeCell ref="A7:D7"/>
    <mergeCell ref="B8:D8"/>
    <mergeCell ref="A10:D10"/>
    <mergeCell ref="B11:D11"/>
    <mergeCell ref="A59:D59"/>
    <mergeCell ref="A58:H58"/>
    <mergeCell ref="E59:H59"/>
    <mergeCell ref="A81:G81"/>
    <mergeCell ref="A83:F83"/>
    <mergeCell ref="A69:G69"/>
    <mergeCell ref="A50:D50"/>
    <mergeCell ref="G15:H15"/>
    <mergeCell ref="A70:H70"/>
    <mergeCell ref="A71:D71"/>
    <mergeCell ref="E71:H71"/>
  </mergeCells>
  <dataValidations count="2">
    <dataValidation type="textLength" operator="lessThanOrEqual" allowBlank="1" showInputMessage="1" showErrorMessage="1" error="Le libellé de l'opération ne doit pas dépasser 96 caractères" sqref="B11:C11" xr:uid="{810CBC40-FED9-4168-94F5-39951674413D}">
      <formula1>96</formula1>
    </dataValidation>
    <dataValidation allowBlank="1" sqref="G1:H50 F1:F14 F16:F50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09D6A1E-2020-4420-A98D-E72DDE55EB1C}">
          <x14:formula1>
            <xm:f>Référentiel!$A$2:$A$10</xm:f>
          </x14:formula1>
          <xm:sqref>A16:A49</xm:sqref>
        </x14:dataValidation>
        <x14:dataValidation type="list" allowBlank="1" showInputMessage="1" showErrorMessage="1" xr:uid="{AC81BBD4-7737-4BA3-BAC3-51FAC61876D5}">
          <x14:formula1>
            <xm:f>Référentiel!$B$8:$B$12</xm:f>
          </x14:formula1>
          <xm:sqref>A73:A80 E73:E80</xm:sqref>
        </x14:dataValidation>
        <x14:dataValidation type="list" allowBlank="1" showInputMessage="1" showErrorMessage="1" xr:uid="{A671F1BA-F061-4244-A44A-6FBD5B18181A}">
          <x14:formula1>
            <xm:f>Référentiel!$B$2:$B$5</xm:f>
          </x14:formula1>
          <xm:sqref>A61:A68</xm:sqref>
        </x14:dataValidation>
        <x14:dataValidation type="list" allowBlank="1" showInputMessage="1" showErrorMessage="1" xr:uid="{BDFAFA2C-39F1-4CA3-B821-57CE2D074365}">
          <x14:formula1>
            <xm:f>Référentiel!$D$2:$D$4</xm:f>
          </x14:formula1>
          <xm:sqref>E61:E68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sheetPr codeName="Feuil2">
    <tabColor theme="4"/>
  </sheetPr>
  <dimension ref="A1:H30"/>
  <sheetViews>
    <sheetView topLeftCell="A22" zoomScale="80" zoomScaleNormal="80" workbookViewId="0">
      <selection activeCell="B22" sqref="B22"/>
    </sheetView>
  </sheetViews>
  <sheetFormatPr baseColWidth="10" defaultRowHeight="14.5" x14ac:dyDescent="0.35"/>
  <cols>
    <col min="1" max="1" width="39.1796875" customWidth="1"/>
    <col min="2" max="2" width="31" customWidth="1"/>
    <col min="4" max="4" width="14.6328125" customWidth="1"/>
  </cols>
  <sheetData>
    <row r="1" spans="1:4" ht="42" x14ac:dyDescent="0.45">
      <c r="A1" s="33" t="s">
        <v>9</v>
      </c>
      <c r="B1" s="32" t="s">
        <v>6</v>
      </c>
      <c r="D1" s="31" t="s">
        <v>24</v>
      </c>
    </row>
    <row r="2" spans="1:4" ht="35.15" customHeight="1" x14ac:dyDescent="0.35">
      <c r="A2" s="34" t="s">
        <v>107</v>
      </c>
      <c r="B2" s="35">
        <f ca="1">SUM(B3:B4)</f>
        <v>0</v>
      </c>
    </row>
    <row r="3" spans="1:4" x14ac:dyDescent="0.35">
      <c r="A3" s="36" t="s">
        <v>31</v>
      </c>
      <c r="B3" s="37">
        <f ca="1">SUMIF(Dépenses!$A$16:$E$49,"Matériel (outils, machines)",Dépenses!$E$16:$E$49)</f>
        <v>0</v>
      </c>
    </row>
    <row r="4" spans="1:4" x14ac:dyDescent="0.35">
      <c r="A4" s="36" t="s">
        <v>49</v>
      </c>
      <c r="B4" s="37">
        <f ca="1">SUMIF(Dépenses!$A$16:$E$49,"Equipement (autres investissements physiques)",Dépenses!$E$16:$E$49)</f>
        <v>0</v>
      </c>
    </row>
    <row r="5" spans="1:4" ht="20.149999999999999" customHeight="1" x14ac:dyDescent="0.35">
      <c r="A5" s="34" t="s">
        <v>57</v>
      </c>
      <c r="B5" s="35">
        <f ca="1">SUM(B6:B8)</f>
        <v>0</v>
      </c>
    </row>
    <row r="6" spans="1:4" ht="20.149999999999999" customHeight="1" x14ac:dyDescent="0.35">
      <c r="A6" s="36" t="s">
        <v>51</v>
      </c>
      <c r="B6" s="37">
        <f ca="1">SUMIF(Dépenses!$A$16:$E$49,"Construction gros œuvre / terrassement",Dépenses!$E$16:$E$49)</f>
        <v>0</v>
      </c>
    </row>
    <row r="7" spans="1:4" ht="20.149999999999999" customHeight="1" x14ac:dyDescent="0.35">
      <c r="A7" s="36" t="s">
        <v>52</v>
      </c>
      <c r="B7" s="37">
        <f ca="1">SUMIF(Dépenses!$A$16:$E$49,"Aménagements intérieurs bâtiment",Dépenses!$E$16:$E$49)</f>
        <v>0</v>
      </c>
    </row>
    <row r="8" spans="1:4" ht="20.149999999999999" customHeight="1" x14ac:dyDescent="0.35">
      <c r="A8" s="36" t="s">
        <v>144</v>
      </c>
      <c r="B8" s="37">
        <f ca="1">SUMIF(Dépenses!$A$16:$E$49,"Aménagements accès aux pâtures",Dépenses!$E$16:$E$49)</f>
        <v>0</v>
      </c>
    </row>
    <row r="9" spans="1:4" ht="15.5" x14ac:dyDescent="0.35">
      <c r="A9" s="34" t="s">
        <v>58</v>
      </c>
      <c r="B9" s="35">
        <f ca="1">B10</f>
        <v>0</v>
      </c>
    </row>
    <row r="10" spans="1:4" x14ac:dyDescent="0.35">
      <c r="A10" s="36" t="s">
        <v>143</v>
      </c>
      <c r="B10" s="37">
        <f ca="1">SUMIF(Dépenses!$A$16:$E$49,"Haies et agroforesterie",Dépenses!$E$16:$E$49)+Dépenses!G83</f>
        <v>0</v>
      </c>
    </row>
    <row r="11" spans="1:4" ht="15.5" x14ac:dyDescent="0.35">
      <c r="A11" s="103" t="s">
        <v>59</v>
      </c>
      <c r="B11" s="35">
        <f ca="1">SUM(B12:B14)</f>
        <v>0</v>
      </c>
    </row>
    <row r="12" spans="1:4" x14ac:dyDescent="0.35">
      <c r="A12" s="270" t="s">
        <v>50</v>
      </c>
      <c r="B12" s="37">
        <f ca="1">SUMIF(Dépenses!$A$16:$E$49,"Etudes et conception",Dépenses!$E$16:$E$49)</f>
        <v>0</v>
      </c>
    </row>
    <row r="13" spans="1:4" x14ac:dyDescent="0.35">
      <c r="A13" s="270" t="s">
        <v>54</v>
      </c>
      <c r="B13" s="37">
        <f ca="1">SUMIF(Dépenses!$A$16:$E$49,"Informatique",Dépenses!$E$16:$E$49)</f>
        <v>0</v>
      </c>
    </row>
    <row r="14" spans="1:4" x14ac:dyDescent="0.35">
      <c r="A14" s="270" t="s">
        <v>55</v>
      </c>
      <c r="B14" s="37">
        <f ca="1">SUMIF(Dépenses!$A$16:$E$49,"Autres prestations de service",Dépenses!$E$16:$E$49)</f>
        <v>0</v>
      </c>
    </row>
    <row r="15" spans="1:4" ht="15.5" x14ac:dyDescent="0.35">
      <c r="A15" s="34" t="s">
        <v>12</v>
      </c>
      <c r="B15" s="35">
        <f ca="1">B2+B5+B9+B11</f>
        <v>0</v>
      </c>
    </row>
    <row r="16" spans="1:4" ht="33.65" customHeight="1" x14ac:dyDescent="0.35">
      <c r="A16" s="103"/>
      <c r="B16" s="104"/>
    </row>
    <row r="17" spans="1:8" x14ac:dyDescent="0.35">
      <c r="A17" s="36" t="s">
        <v>147</v>
      </c>
      <c r="B17" s="31"/>
    </row>
    <row r="18" spans="1:8" ht="37.5" x14ac:dyDescent="0.35">
      <c r="A18" s="36" t="s">
        <v>148</v>
      </c>
      <c r="B18" s="31"/>
      <c r="C18" s="67"/>
    </row>
    <row r="19" spans="1:8" ht="26.15" customHeight="1" x14ac:dyDescent="0.35">
      <c r="A19" s="36" t="s">
        <v>70</v>
      </c>
      <c r="B19" s="77">
        <v>10000</v>
      </c>
    </row>
    <row r="20" spans="1:8" ht="26.15" customHeight="1" x14ac:dyDescent="0.35">
      <c r="A20" s="36" t="s">
        <v>44</v>
      </c>
      <c r="B20" s="106">
        <f>IF(B18="Projet conquérant",0.3,0.15)</f>
        <v>0.15</v>
      </c>
      <c r="D20" s="68"/>
    </row>
    <row r="21" spans="1:8" ht="34" customHeight="1" x14ac:dyDescent="0.35">
      <c r="A21" s="78" t="s">
        <v>149</v>
      </c>
      <c r="B21" s="108"/>
      <c r="C21" s="105" t="s">
        <v>154</v>
      </c>
    </row>
    <row r="22" spans="1:8" ht="60" customHeight="1" x14ac:dyDescent="0.35">
      <c r="A22" s="78" t="s">
        <v>151</v>
      </c>
      <c r="B22" s="107"/>
    </row>
    <row r="23" spans="1:8" ht="35.15" customHeight="1" x14ac:dyDescent="0.35">
      <c r="A23" s="78" t="s">
        <v>43</v>
      </c>
      <c r="B23" s="143" t="e">
        <f>_xlfn.IFS(AND(B17="Individuel ou société ou GAEC",B21="Oui"),85000,AND(B17="Individuel ou société ou GAEC",B18="Projet conquérant",B21="Non"),85000,AND(B17="Individuel ou société ou GAEC",B18="Projet d'amélioration et d'adaptation",B21="Non"),75000,AND(B17="Porteurs collectifs ou CUMA",B21="Oui"),170000,AND(B17="Porteurs collectifs ou CUMA",B18="Projet conquérant",B21="Non"),170000,AND(B17="Porteurs collectifs ou CUMA",B18="Projet d'amélioration et d'adaptation",B21="Non"),150000)</f>
        <v>#N/A</v>
      </c>
      <c r="C23" s="109"/>
      <c r="D23" s="272"/>
    </row>
    <row r="24" spans="1:8" ht="68.150000000000006" customHeight="1" x14ac:dyDescent="0.35">
      <c r="A24" s="110" t="s">
        <v>69</v>
      </c>
      <c r="B24" s="111" t="e">
        <f>IF(B23-B22&lt;=0,"Plafond de dépenses sur la programmation dépassé; pas de financement possible",MIN(B15,B23-B22))</f>
        <v>#N/A</v>
      </c>
      <c r="C24" s="298" t="s">
        <v>106</v>
      </c>
      <c r="D24" s="298"/>
      <c r="E24" s="298"/>
      <c r="F24" s="298"/>
      <c r="G24" s="299"/>
    </row>
    <row r="25" spans="1:8" ht="60.5" customHeight="1" x14ac:dyDescent="0.35">
      <c r="A25" s="110" t="s">
        <v>13</v>
      </c>
      <c r="B25" s="274" t="e">
        <f>IF(B24="Plafond de dépenses sur la programmation dépassé; pas de financement possible","Aucun financement possible du fait des autres aides déjà perçues",IF(B15&lt;B19,"Le seuil de dépenses n'est pas atteint, pas d'aide possible",MIN(B20*B15,IF(B15&lt;(B23-B22),B20*B15,B20*(B23-B22)))))</f>
        <v>#N/A</v>
      </c>
      <c r="C25" s="66"/>
    </row>
    <row r="26" spans="1:8" x14ac:dyDescent="0.35">
      <c r="A26" s="78" t="s">
        <v>41</v>
      </c>
      <c r="B26" s="112">
        <f>IF(ISERROR(0.4*B25),0,0.4*B25)</f>
        <v>0</v>
      </c>
      <c r="C26" s="66"/>
      <c r="H26" s="65"/>
    </row>
    <row r="27" spans="1:8" x14ac:dyDescent="0.35">
      <c r="A27" s="113" t="s">
        <v>40</v>
      </c>
      <c r="B27" s="127">
        <f>ROUNDDOWN(IF(ISERROR(0.6*B25),0,0.6*B25),2)</f>
        <v>0</v>
      </c>
      <c r="C27" s="114"/>
    </row>
    <row r="30" spans="1:8" x14ac:dyDescent="0.35">
      <c r="A30" s="273" t="s">
        <v>150</v>
      </c>
    </row>
  </sheetData>
  <sheetProtection algorithmName="SHA-512" hashValue="n1yb6YxQEl74IoXStcMgy9RDOgEp38w8T4idzHetU7mwJj+KeyPVmbyIEKCBYOeUGki+dnhVjxs+l3r37y85Yg==" saltValue="Y3Ljl7hf6gjeetZbFC0faA==" spinCount="100000" sheet="1" formatRows="0" selectLockedCells="1"/>
  <protectedRanges>
    <protectedRange sqref="B18 B21:B22" name="PF"/>
  </protectedRanges>
  <mergeCells count="1">
    <mergeCell ref="C24:G2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8EE71E2-5907-4FDC-BC10-D24CEC7F5A64}">
          <x14:formula1>
            <xm:f>Référentiel!$G$2:$G$3</xm:f>
          </x14:formula1>
          <xm:sqref>B18</xm:sqref>
        </x14:dataValidation>
        <x14:dataValidation type="list" allowBlank="1" showInputMessage="1" showErrorMessage="1" xr:uid="{C08654DC-336A-40D0-BE7D-FECD6C930A1B}">
          <x14:formula1>
            <xm:f>Référentiel!$F$2:$F$3</xm:f>
          </x14:formula1>
          <xm:sqref>B17</xm:sqref>
        </x14:dataValidation>
        <x14:dataValidation type="list" allowBlank="1" showInputMessage="1" showErrorMessage="1" xr:uid="{E319C7C1-9626-4FE3-8C0D-A797B051A19D}">
          <x14:formula1>
            <xm:f>Référentiel!$H$2:$H$3</xm:f>
          </x14:formula1>
          <xm:sqref>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 codeName="Feuil3">
    <tabColor theme="5"/>
    <pageSetUpPr fitToPage="1"/>
  </sheetPr>
  <dimension ref="A1:AF85"/>
  <sheetViews>
    <sheetView topLeftCell="A14" zoomScale="40" zoomScaleNormal="40" workbookViewId="0">
      <pane xSplit="1" topLeftCell="B1" activePane="topRight" state="frozen"/>
      <selection activeCell="S20" sqref="S20"/>
      <selection pane="topRight" activeCell="E31" sqref="E31"/>
    </sheetView>
  </sheetViews>
  <sheetFormatPr baseColWidth="10" defaultRowHeight="14.5" x14ac:dyDescent="0.35"/>
  <cols>
    <col min="1" max="2" width="31.453125" customWidth="1"/>
    <col min="3" max="3" width="27.453125" customWidth="1"/>
    <col min="4" max="4" width="23.81640625" customWidth="1"/>
    <col min="5" max="5" width="32.1796875" customWidth="1"/>
    <col min="6" max="6" width="34.54296875" customWidth="1"/>
    <col min="7" max="9" width="29" customWidth="1"/>
    <col min="10" max="11" width="13.81640625" customWidth="1"/>
    <col min="12" max="13" width="30.81640625" customWidth="1"/>
    <col min="14" max="14" width="14.81640625" style="53" customWidth="1"/>
    <col min="15" max="15" width="14.81640625" customWidth="1"/>
    <col min="16" max="16" width="30.1796875" customWidth="1"/>
    <col min="17" max="17" width="26.1796875" style="61" customWidth="1"/>
    <col min="18" max="18" width="17.81640625" customWidth="1"/>
    <col min="19" max="20" width="21.81640625" customWidth="1"/>
    <col min="21" max="21" width="38.453125" customWidth="1"/>
    <col min="23" max="23" width="28.54296875" customWidth="1"/>
    <col min="25" max="25" width="16.54296875" customWidth="1"/>
    <col min="26" max="26" width="15" customWidth="1"/>
    <col min="27" max="27" width="12.81640625" customWidth="1"/>
    <col min="28" max="28" width="12.54296875" customWidth="1"/>
    <col min="30" max="30" width="16" customWidth="1"/>
    <col min="31" max="31" width="16.81640625" customWidth="1"/>
    <col min="32" max="32" width="11.453125" style="182"/>
  </cols>
  <sheetData>
    <row r="1" spans="1:32" ht="30" x14ac:dyDescent="0.3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155"/>
      <c r="L1" s="3"/>
      <c r="M1" s="3"/>
      <c r="N1" s="3"/>
      <c r="O1" s="3"/>
      <c r="P1" s="4"/>
      <c r="Q1"/>
      <c r="U1" s="61"/>
      <c r="Y1" s="156"/>
    </row>
    <row r="2" spans="1:32" ht="18" x14ac:dyDescent="0.35">
      <c r="A2" s="5" t="s">
        <v>10</v>
      </c>
      <c r="B2" s="2"/>
      <c r="C2" s="5"/>
      <c r="D2" s="6"/>
      <c r="E2" s="6"/>
      <c r="F2" s="6"/>
      <c r="G2" s="3"/>
      <c r="H2" s="3"/>
      <c r="I2" s="3"/>
      <c r="J2" s="3"/>
      <c r="K2" s="155"/>
      <c r="L2" s="3"/>
      <c r="M2" s="3"/>
      <c r="N2" s="3"/>
      <c r="O2" s="3"/>
      <c r="P2" s="4"/>
      <c r="Q2"/>
      <c r="U2" s="61"/>
      <c r="Y2" s="156"/>
    </row>
    <row r="3" spans="1:32" x14ac:dyDescent="0.35">
      <c r="A3" s="7">
        <f>Dépenses!A4</f>
        <v>0</v>
      </c>
      <c r="B3" s="8"/>
      <c r="C3" s="8"/>
      <c r="D3" s="9"/>
      <c r="E3" s="9"/>
      <c r="F3" s="9"/>
      <c r="G3" s="10"/>
      <c r="H3" s="10"/>
      <c r="I3" s="10"/>
      <c r="J3" s="10"/>
      <c r="K3" s="155"/>
      <c r="L3" s="10"/>
      <c r="M3" s="10"/>
      <c r="N3" s="10"/>
      <c r="O3" s="10"/>
      <c r="Q3"/>
      <c r="U3" s="61"/>
      <c r="Y3" s="156"/>
    </row>
    <row r="4" spans="1:32" ht="25" x14ac:dyDescent="0.5">
      <c r="A4" s="11" t="s">
        <v>1</v>
      </c>
      <c r="B4" s="5"/>
      <c r="C4" s="2"/>
      <c r="D4" s="5"/>
      <c r="E4" s="5"/>
      <c r="F4" s="5"/>
      <c r="G4" s="5"/>
      <c r="H4" s="5"/>
      <c r="I4" s="5"/>
      <c r="J4" s="5"/>
      <c r="K4" s="155"/>
      <c r="L4" s="5"/>
      <c r="M4" s="5"/>
      <c r="N4" s="63"/>
      <c r="O4" s="63"/>
      <c r="P4" s="4"/>
      <c r="Q4"/>
      <c r="U4" s="61"/>
      <c r="Y4" s="156"/>
    </row>
    <row r="5" spans="1:32" ht="21" x14ac:dyDescent="0.5">
      <c r="A5" s="12"/>
      <c r="B5" s="13"/>
      <c r="C5" s="14"/>
      <c r="D5" s="13"/>
      <c r="E5" s="13"/>
      <c r="F5" s="13"/>
      <c r="G5" s="10"/>
      <c r="H5" s="10"/>
      <c r="I5" s="10"/>
      <c r="J5" s="10"/>
      <c r="K5" s="155"/>
      <c r="L5" s="10"/>
      <c r="M5" s="10"/>
      <c r="N5" s="10"/>
      <c r="O5" s="10"/>
      <c r="Q5"/>
      <c r="U5" s="61"/>
      <c r="Y5" s="156"/>
    </row>
    <row r="6" spans="1:32" ht="15.5" x14ac:dyDescent="0.35">
      <c r="A6" s="291" t="s">
        <v>2</v>
      </c>
      <c r="B6" s="292"/>
      <c r="C6" s="292"/>
      <c r="D6" s="293"/>
      <c r="E6" s="15"/>
      <c r="F6" s="15"/>
      <c r="G6" s="10"/>
      <c r="H6" s="10"/>
      <c r="I6" s="10"/>
      <c r="J6" s="10"/>
      <c r="K6" s="155"/>
      <c r="L6" s="10"/>
      <c r="M6" s="10"/>
      <c r="N6" s="10"/>
      <c r="O6" s="10"/>
      <c r="Q6"/>
      <c r="U6" s="61"/>
      <c r="Y6" s="156"/>
    </row>
    <row r="7" spans="1:32" ht="27" customHeight="1" x14ac:dyDescent="0.35">
      <c r="A7" s="144" t="s">
        <v>3</v>
      </c>
      <c r="B7" s="313">
        <f>Dépenses!B8</f>
        <v>0</v>
      </c>
      <c r="C7" s="314"/>
      <c r="D7" s="315"/>
      <c r="E7" s="15"/>
      <c r="F7" s="15"/>
      <c r="G7" s="10"/>
      <c r="H7" s="10"/>
      <c r="I7" s="10"/>
      <c r="J7" s="10"/>
      <c r="K7" s="155"/>
      <c r="L7" s="10"/>
      <c r="M7" s="10"/>
      <c r="N7" s="10"/>
      <c r="O7" s="10"/>
      <c r="Q7"/>
      <c r="U7" s="61"/>
      <c r="Y7" s="156"/>
    </row>
    <row r="8" spans="1:32" ht="15.5" x14ac:dyDescent="0.35">
      <c r="A8" s="19"/>
      <c r="B8" s="145"/>
      <c r="C8" s="21"/>
      <c r="D8" s="18"/>
      <c r="E8" s="18"/>
      <c r="F8" s="18"/>
      <c r="G8" s="10"/>
      <c r="H8" s="10"/>
      <c r="I8" s="10"/>
      <c r="J8" s="10"/>
      <c r="K8" s="155"/>
      <c r="L8" s="10"/>
      <c r="M8" s="10"/>
      <c r="N8" s="10"/>
      <c r="O8" s="10"/>
      <c r="Q8"/>
      <c r="U8" s="61"/>
      <c r="Y8" s="156"/>
    </row>
    <row r="9" spans="1:32" ht="15.5" x14ac:dyDescent="0.35">
      <c r="A9" s="291" t="s">
        <v>4</v>
      </c>
      <c r="B9" s="292"/>
      <c r="C9" s="292"/>
      <c r="D9" s="293"/>
      <c r="E9" s="15"/>
      <c r="F9" s="15"/>
      <c r="G9" s="10"/>
      <c r="H9" s="10"/>
      <c r="I9" s="10"/>
      <c r="J9" s="10"/>
      <c r="K9" s="155"/>
      <c r="L9" s="10"/>
      <c r="M9" s="10"/>
      <c r="N9" s="10"/>
      <c r="O9" s="10"/>
      <c r="Q9"/>
      <c r="U9" s="61"/>
      <c r="Y9" s="156"/>
    </row>
    <row r="10" spans="1:32" ht="26.5" customHeight="1" x14ac:dyDescent="0.35">
      <c r="A10" s="144" t="s">
        <v>5</v>
      </c>
      <c r="B10" s="313">
        <f>Dépenses!B11</f>
        <v>0</v>
      </c>
      <c r="C10" s="314"/>
      <c r="D10" s="315"/>
      <c r="E10" s="15"/>
      <c r="F10" s="15"/>
      <c r="G10" s="10"/>
      <c r="H10" s="10"/>
      <c r="I10" s="10"/>
      <c r="J10" s="10"/>
      <c r="K10" s="155"/>
      <c r="L10" s="10"/>
      <c r="M10" s="10"/>
      <c r="N10" s="10"/>
      <c r="O10" s="10"/>
      <c r="Q10"/>
      <c r="U10" s="61"/>
      <c r="Y10" s="156"/>
    </row>
    <row r="11" spans="1:32" x14ac:dyDescent="0.35">
      <c r="A11" s="146"/>
      <c r="B11" s="146"/>
      <c r="C11" s="146"/>
      <c r="D11" s="146"/>
      <c r="E11" s="146"/>
      <c r="F11" s="146"/>
      <c r="G11" s="56"/>
      <c r="H11" s="56"/>
      <c r="I11" s="56"/>
      <c r="J11" s="56"/>
      <c r="K11" s="155"/>
      <c r="L11" s="56"/>
      <c r="M11" s="56"/>
      <c r="N11" s="10"/>
      <c r="O11" s="10"/>
      <c r="P11" s="53"/>
      <c r="Q11"/>
      <c r="U11" s="61"/>
      <c r="Y11" s="156"/>
    </row>
    <row r="12" spans="1:32" ht="50.15" customHeight="1" x14ac:dyDescent="0.5">
      <c r="A12" s="98" t="s">
        <v>101</v>
      </c>
      <c r="B12" s="23"/>
      <c r="C12" s="18"/>
      <c r="D12" s="24"/>
      <c r="E12" s="24"/>
      <c r="F12" s="24"/>
      <c r="G12" s="24"/>
      <c r="H12" s="24"/>
      <c r="I12" s="24"/>
      <c r="J12" s="24"/>
      <c r="K12" s="24"/>
      <c r="L12" s="320" t="s">
        <v>47</v>
      </c>
      <c r="M12" s="321"/>
      <c r="N12" s="321"/>
      <c r="O12" s="321"/>
      <c r="P12" s="321"/>
      <c r="Q12" s="321"/>
      <c r="R12" s="321"/>
      <c r="S12" s="321"/>
      <c r="T12" s="321"/>
      <c r="U12" s="322"/>
      <c r="W12" s="316" t="s">
        <v>138</v>
      </c>
      <c r="X12" s="317"/>
      <c r="Y12" s="317"/>
      <c r="Z12" s="317"/>
      <c r="AA12" s="317"/>
      <c r="AB12" s="317"/>
      <c r="AC12" s="317"/>
      <c r="AD12" s="317"/>
      <c r="AE12" s="317"/>
      <c r="AF12" s="318"/>
    </row>
    <row r="13" spans="1:32" ht="16" thickBot="1" x14ac:dyDescent="0.4">
      <c r="A13" s="25"/>
      <c r="B13" s="16"/>
      <c r="C13" s="16"/>
      <c r="D13" s="26"/>
      <c r="E13" s="26"/>
      <c r="F13" s="26"/>
      <c r="G13" s="26"/>
      <c r="H13" s="26"/>
      <c r="I13" s="26"/>
      <c r="J13" s="26"/>
      <c r="K13" s="155"/>
      <c r="L13" s="26"/>
      <c r="M13" s="26"/>
      <c r="N13" s="26"/>
      <c r="O13" s="26"/>
      <c r="P13" s="50"/>
      <c r="Q13"/>
      <c r="U13" s="61"/>
      <c r="Y13" s="156"/>
    </row>
    <row r="14" spans="1:32" ht="93.5" thickBot="1" x14ac:dyDescent="0.4">
      <c r="A14" s="43" t="s">
        <v>30</v>
      </c>
      <c r="B14" s="43" t="s">
        <v>11</v>
      </c>
      <c r="C14" s="43" t="s">
        <v>29</v>
      </c>
      <c r="D14" s="43" t="s">
        <v>8</v>
      </c>
      <c r="E14" s="43" t="s">
        <v>7</v>
      </c>
      <c r="F14" s="43" t="s">
        <v>48</v>
      </c>
      <c r="K14" s="157" t="s">
        <v>117</v>
      </c>
      <c r="L14" s="203" t="s">
        <v>94</v>
      </c>
      <c r="M14" s="204" t="s">
        <v>28</v>
      </c>
      <c r="N14" s="204" t="s">
        <v>118</v>
      </c>
      <c r="O14" s="204" t="s">
        <v>14</v>
      </c>
      <c r="P14" s="204" t="s">
        <v>16</v>
      </c>
      <c r="Q14" s="205" t="s">
        <v>22</v>
      </c>
      <c r="R14" s="203" t="s">
        <v>119</v>
      </c>
      <c r="S14" s="204" t="s">
        <v>15</v>
      </c>
      <c r="T14" s="206" t="s">
        <v>120</v>
      </c>
      <c r="U14" s="205" t="s">
        <v>22</v>
      </c>
      <c r="W14" s="189" t="s">
        <v>121</v>
      </c>
      <c r="X14" s="190" t="s">
        <v>122</v>
      </c>
      <c r="Y14" s="191" t="s">
        <v>14</v>
      </c>
      <c r="Z14" s="190" t="s">
        <v>123</v>
      </c>
      <c r="AA14" s="190" t="s">
        <v>129</v>
      </c>
      <c r="AB14" s="190" t="s">
        <v>128</v>
      </c>
      <c r="AC14" s="190" t="s">
        <v>124</v>
      </c>
      <c r="AD14" s="190" t="s">
        <v>125</v>
      </c>
      <c r="AE14" s="192" t="s">
        <v>126</v>
      </c>
      <c r="AF14" s="193" t="s">
        <v>127</v>
      </c>
    </row>
    <row r="15" spans="1:32" ht="29.15" customHeight="1" x14ac:dyDescent="0.35">
      <c r="A15" s="144">
        <f>Dépenses!A16</f>
        <v>0</v>
      </c>
      <c r="B15" s="144">
        <f>Dépenses!B16</f>
        <v>0</v>
      </c>
      <c r="C15" s="144">
        <f>Dépenses!C16</f>
        <v>0</v>
      </c>
      <c r="D15" s="144">
        <f>Dépenses!D16</f>
        <v>0</v>
      </c>
      <c r="E15" s="147">
        <f>Dépenses!E16</f>
        <v>0</v>
      </c>
      <c r="F15" s="148">
        <f>Dépenses!F16</f>
        <v>0</v>
      </c>
      <c r="K15" s="158">
        <f>IF(S15&lt;E15,1,0)</f>
        <v>0</v>
      </c>
      <c r="L15" s="194">
        <f>A15</f>
        <v>0</v>
      </c>
      <c r="M15" s="195">
        <f>B15</f>
        <v>0</v>
      </c>
      <c r="N15" s="196"/>
      <c r="O15" s="197">
        <f>E15-N15</f>
        <v>0</v>
      </c>
      <c r="P15" s="198"/>
      <c r="Q15" s="199"/>
      <c r="R15" s="200"/>
      <c r="S15" s="197" t="str">
        <f>IF(W12="Projet adaptation / Absence d'étude des coûts raisonnés",O15,IF(ISNA(O15*(VLOOKUP(R15,$X$15:$AF$48,9,0))),"",IF(O15&gt;0,O15*(VLOOKUP(R15,$X$15:$AF$48,9,0)),0)))</f>
        <v/>
      </c>
      <c r="T15" s="201">
        <f>IF(O15&gt;0,O15-S15,0)</f>
        <v>0</v>
      </c>
      <c r="U15" s="202"/>
      <c r="W15" s="248"/>
      <c r="X15" s="80">
        <v>1</v>
      </c>
      <c r="Y15" s="166">
        <f t="shared" ref="Y15" si="0">+SUMIF(R15:R50,X15,O15:O50)</f>
        <v>0</v>
      </c>
      <c r="Z15" s="251"/>
      <c r="AA15" s="251"/>
      <c r="AB15" s="251"/>
      <c r="AC15" s="251"/>
      <c r="AD15" s="186"/>
      <c r="AE15" s="187">
        <f>MIN(IF(AD15="X",IF(AC15&gt;0,IF(AA15&gt;0,Z15*AA15*AC15,Z15*AB15*AC15),IF(AA15&gt;0,Z15*AA15,Z15*AB15))*1.15,IF(AC15&gt;0,IF(AA15&gt;0,Z15*AA15*AC15,Z15*AB15*AC15),IF(AA15&gt;0,Z15*AA15,Z15*AB15))),Y15)</f>
        <v>0</v>
      </c>
      <c r="AF15" s="188" t="e">
        <f>AE15/Y15</f>
        <v>#DIV/0!</v>
      </c>
    </row>
    <row r="16" spans="1:32" ht="27" customHeight="1" x14ac:dyDescent="0.35">
      <c r="A16" s="144">
        <f>Dépenses!A17</f>
        <v>0</v>
      </c>
      <c r="B16" s="144">
        <f>Dépenses!B17</f>
        <v>0</v>
      </c>
      <c r="C16" s="144">
        <f>Dépenses!C17</f>
        <v>0</v>
      </c>
      <c r="D16" s="144">
        <f>Dépenses!D17</f>
        <v>0</v>
      </c>
      <c r="E16" s="147">
        <f>Dépenses!E17</f>
        <v>0</v>
      </c>
      <c r="F16" s="148">
        <f>Dépenses!F17</f>
        <v>0</v>
      </c>
      <c r="K16" s="158">
        <f>IF(S16&lt;E16,MAX($K$15:K15)+1,0)</f>
        <v>0</v>
      </c>
      <c r="L16" s="194">
        <f t="shared" ref="L16:L48" si="1">A16</f>
        <v>0</v>
      </c>
      <c r="M16" s="159">
        <f t="shared" ref="M16:M48" si="2">B16</f>
        <v>0</v>
      </c>
      <c r="N16" s="160"/>
      <c r="O16" s="161">
        <f>E16-N16</f>
        <v>0</v>
      </c>
      <c r="P16" s="83"/>
      <c r="Q16" s="162"/>
      <c r="R16" s="163"/>
      <c r="S16" s="197" t="str">
        <f>IF($W$12="Projet adaptation / Absence d'étude des coûts raisonnés",O16,IF(ISNA(O16*(VLOOKUP(R16,$X$15:$AF$48,9,0))),"",IF(O16&gt;0,O16*(VLOOKUP(R16,$X$15:$AF$48,9,0)),0)))</f>
        <v/>
      </c>
      <c r="T16" s="164">
        <f t="shared" ref="T16:T48" si="3">IF(O16&gt;0,O16-S16,0)</f>
        <v>0</v>
      </c>
      <c r="U16" s="165"/>
      <c r="W16" s="249"/>
      <c r="X16" s="80">
        <v>2</v>
      </c>
      <c r="Y16" s="166">
        <f t="shared" ref="Y16:Y48" si="4">+SUMIF(R16:R51,X16,O16:O51)</f>
        <v>0</v>
      </c>
      <c r="Z16" s="252"/>
      <c r="AA16" s="252"/>
      <c r="AB16" s="253"/>
      <c r="AC16" s="253"/>
      <c r="AD16" s="167"/>
      <c r="AE16" s="168">
        <f t="shared" ref="AE16:AE48" si="5">MIN(IF(AD16="X",IF(AC16&gt;0,IF(AA16&gt;0,Z16*AA16*AC16,Z16*AB16*AC16),IF(AA16&gt;0,Z16*AA16,Z16*AB16))*1.15,IF(AC16&gt;0,IF(AA16&gt;0,Z16*AA16*AC16,Z16*AB16*AC16),IF(AA16&gt;0,Z16*AA16,Z16*AB16))),Y16)</f>
        <v>0</v>
      </c>
      <c r="AF16" s="183" t="e">
        <f t="shared" ref="AF16:AF48" si="6">AE16/Y16</f>
        <v>#DIV/0!</v>
      </c>
    </row>
    <row r="17" spans="1:32" ht="27" customHeight="1" x14ac:dyDescent="0.35">
      <c r="A17" s="144">
        <f>Dépenses!A18</f>
        <v>0</v>
      </c>
      <c r="B17" s="144">
        <f>Dépenses!B18</f>
        <v>0</v>
      </c>
      <c r="C17" s="144">
        <f>Dépenses!C18</f>
        <v>0</v>
      </c>
      <c r="D17" s="144">
        <f>Dépenses!D18</f>
        <v>0</v>
      </c>
      <c r="E17" s="147">
        <f>Dépenses!E18</f>
        <v>0</v>
      </c>
      <c r="F17" s="148">
        <f>Dépenses!F18</f>
        <v>0</v>
      </c>
      <c r="K17" s="158">
        <f>IF(S17&lt;E17,MAX($K$15:K16)+1,0)</f>
        <v>0</v>
      </c>
      <c r="L17" s="194">
        <f t="shared" si="1"/>
        <v>0</v>
      </c>
      <c r="M17" s="159">
        <f t="shared" si="2"/>
        <v>0</v>
      </c>
      <c r="N17" s="160"/>
      <c r="O17" s="161">
        <f t="shared" ref="O17:O48" si="7">E17-N17</f>
        <v>0</v>
      </c>
      <c r="P17" s="83"/>
      <c r="Q17" s="162"/>
      <c r="R17" s="163"/>
      <c r="S17" s="197" t="str">
        <f t="shared" ref="S17:S48" si="8">IF($W$12="Projet adaptation / Absence d'étude des coûts raisonnés",O17,IF(ISNA(O17*(VLOOKUP(R17,$X$15:$AF$48,9,0))),"",IF(O17&gt;0,O17*(VLOOKUP(R17,$X$15:$AF$48,9,0)),0)))</f>
        <v/>
      </c>
      <c r="T17" s="164">
        <f t="shared" si="3"/>
        <v>0</v>
      </c>
      <c r="U17" s="165"/>
      <c r="W17" s="249"/>
      <c r="X17" s="80">
        <v>3</v>
      </c>
      <c r="Y17" s="166">
        <f t="shared" si="4"/>
        <v>0</v>
      </c>
      <c r="Z17" s="252"/>
      <c r="AA17" s="252"/>
      <c r="AB17" s="252"/>
      <c r="AC17" s="252"/>
      <c r="AD17" s="167"/>
      <c r="AE17" s="168">
        <f t="shared" si="5"/>
        <v>0</v>
      </c>
      <c r="AF17" s="183" t="e">
        <f t="shared" si="6"/>
        <v>#DIV/0!</v>
      </c>
    </row>
    <row r="18" spans="1:32" ht="27" customHeight="1" x14ac:dyDescent="0.35">
      <c r="A18" s="144">
        <f>Dépenses!A19</f>
        <v>0</v>
      </c>
      <c r="B18" s="144">
        <f>Dépenses!B19</f>
        <v>0</v>
      </c>
      <c r="C18" s="144">
        <f>Dépenses!C19</f>
        <v>0</v>
      </c>
      <c r="D18" s="144">
        <f>Dépenses!D19</f>
        <v>0</v>
      </c>
      <c r="E18" s="147">
        <f>Dépenses!E19</f>
        <v>0</v>
      </c>
      <c r="F18" s="148">
        <f>Dépenses!F19</f>
        <v>0</v>
      </c>
      <c r="K18" s="158">
        <f>IF(S18&lt;E18,MAX($K$15:K17)+1,0)</f>
        <v>0</v>
      </c>
      <c r="L18" s="194">
        <f t="shared" si="1"/>
        <v>0</v>
      </c>
      <c r="M18" s="159">
        <f t="shared" si="2"/>
        <v>0</v>
      </c>
      <c r="N18" s="160"/>
      <c r="O18" s="161">
        <f t="shared" si="7"/>
        <v>0</v>
      </c>
      <c r="P18" s="83"/>
      <c r="Q18" s="162"/>
      <c r="R18" s="163"/>
      <c r="S18" s="197" t="str">
        <f t="shared" si="8"/>
        <v/>
      </c>
      <c r="T18" s="164">
        <f t="shared" si="3"/>
        <v>0</v>
      </c>
      <c r="U18" s="165"/>
      <c r="W18" s="249"/>
      <c r="X18" s="80">
        <v>4</v>
      </c>
      <c r="Y18" s="166">
        <f t="shared" si="4"/>
        <v>0</v>
      </c>
      <c r="Z18" s="252"/>
      <c r="AA18" s="252"/>
      <c r="AB18" s="252"/>
      <c r="AC18" s="252"/>
      <c r="AD18" s="167"/>
      <c r="AE18" s="168">
        <f t="shared" si="5"/>
        <v>0</v>
      </c>
      <c r="AF18" s="183" t="e">
        <f t="shared" si="6"/>
        <v>#DIV/0!</v>
      </c>
    </row>
    <row r="19" spans="1:32" ht="27" customHeight="1" x14ac:dyDescent="0.35">
      <c r="A19" s="144">
        <f>Dépenses!A20</f>
        <v>0</v>
      </c>
      <c r="B19" s="144">
        <f>Dépenses!B20</f>
        <v>0</v>
      </c>
      <c r="C19" s="144">
        <f>Dépenses!C20</f>
        <v>0</v>
      </c>
      <c r="D19" s="144">
        <f>Dépenses!D20</f>
        <v>0</v>
      </c>
      <c r="E19" s="147">
        <f>Dépenses!E20</f>
        <v>0</v>
      </c>
      <c r="F19" s="148">
        <f>Dépenses!F20</f>
        <v>0</v>
      </c>
      <c r="K19" s="158">
        <f>IF(S19&lt;E19,MAX($K$15:K18)+1,0)</f>
        <v>0</v>
      </c>
      <c r="L19" s="194">
        <f t="shared" si="1"/>
        <v>0</v>
      </c>
      <c r="M19" s="159">
        <f t="shared" si="2"/>
        <v>0</v>
      </c>
      <c r="N19" s="160"/>
      <c r="O19" s="161">
        <f t="shared" si="7"/>
        <v>0</v>
      </c>
      <c r="P19" s="83"/>
      <c r="Q19" s="162"/>
      <c r="R19" s="163"/>
      <c r="S19" s="197" t="str">
        <f t="shared" si="8"/>
        <v/>
      </c>
      <c r="T19" s="164">
        <f t="shared" si="3"/>
        <v>0</v>
      </c>
      <c r="U19" s="165"/>
      <c r="W19" s="249"/>
      <c r="X19" s="80">
        <v>5</v>
      </c>
      <c r="Y19" s="166">
        <f t="shared" si="4"/>
        <v>0</v>
      </c>
      <c r="Z19" s="252"/>
      <c r="AA19" s="254"/>
      <c r="AB19" s="254"/>
      <c r="AC19" s="254"/>
      <c r="AD19" s="167"/>
      <c r="AE19" s="168">
        <f t="shared" si="5"/>
        <v>0</v>
      </c>
      <c r="AF19" s="183" t="e">
        <f t="shared" si="6"/>
        <v>#DIV/0!</v>
      </c>
    </row>
    <row r="20" spans="1:32" ht="27" customHeight="1" x14ac:dyDescent="0.35">
      <c r="A20" s="144">
        <f>Dépenses!A21</f>
        <v>0</v>
      </c>
      <c r="B20" s="144">
        <f>Dépenses!B21</f>
        <v>0</v>
      </c>
      <c r="C20" s="144">
        <f>Dépenses!C21</f>
        <v>0</v>
      </c>
      <c r="D20" s="144">
        <f>Dépenses!D21</f>
        <v>0</v>
      </c>
      <c r="E20" s="147">
        <f>Dépenses!E21</f>
        <v>0</v>
      </c>
      <c r="F20" s="148">
        <f>Dépenses!F21</f>
        <v>0</v>
      </c>
      <c r="K20" s="158">
        <f>IF(S20&lt;E20,MAX($K$15:K19)+1,0)</f>
        <v>0</v>
      </c>
      <c r="L20" s="194">
        <f t="shared" si="1"/>
        <v>0</v>
      </c>
      <c r="M20" s="159">
        <f t="shared" si="2"/>
        <v>0</v>
      </c>
      <c r="N20" s="160"/>
      <c r="O20" s="161">
        <f t="shared" si="7"/>
        <v>0</v>
      </c>
      <c r="P20" s="83"/>
      <c r="Q20" s="162"/>
      <c r="R20" s="163"/>
      <c r="S20" s="197" t="str">
        <f t="shared" si="8"/>
        <v/>
      </c>
      <c r="T20" s="164">
        <f t="shared" si="3"/>
        <v>0</v>
      </c>
      <c r="U20" s="165"/>
      <c r="W20" s="249"/>
      <c r="X20" s="80">
        <v>6</v>
      </c>
      <c r="Y20" s="166">
        <f t="shared" si="4"/>
        <v>0</v>
      </c>
      <c r="Z20" s="252"/>
      <c r="AA20" s="254"/>
      <c r="AB20" s="254"/>
      <c r="AC20" s="254"/>
      <c r="AD20" s="167"/>
      <c r="AE20" s="168">
        <f t="shared" si="5"/>
        <v>0</v>
      </c>
      <c r="AF20" s="183" t="e">
        <f t="shared" si="6"/>
        <v>#DIV/0!</v>
      </c>
    </row>
    <row r="21" spans="1:32" ht="27" customHeight="1" x14ac:dyDescent="0.35">
      <c r="A21" s="144">
        <f>Dépenses!A22</f>
        <v>0</v>
      </c>
      <c r="B21" s="144">
        <f>Dépenses!B22</f>
        <v>0</v>
      </c>
      <c r="C21" s="144">
        <f>Dépenses!C22</f>
        <v>0</v>
      </c>
      <c r="D21" s="144">
        <f>Dépenses!D22</f>
        <v>0</v>
      </c>
      <c r="E21" s="147">
        <f>Dépenses!E22</f>
        <v>0</v>
      </c>
      <c r="F21" s="148">
        <f>Dépenses!F22</f>
        <v>0</v>
      </c>
      <c r="K21" s="158">
        <f>IF(S21&lt;E21,MAX($K$15:K20)+1,0)</f>
        <v>0</v>
      </c>
      <c r="L21" s="194">
        <f t="shared" si="1"/>
        <v>0</v>
      </c>
      <c r="M21" s="159">
        <f t="shared" si="2"/>
        <v>0</v>
      </c>
      <c r="N21" s="160"/>
      <c r="O21" s="161">
        <f t="shared" si="7"/>
        <v>0</v>
      </c>
      <c r="P21" s="83"/>
      <c r="Q21" s="162"/>
      <c r="R21" s="163"/>
      <c r="S21" s="197" t="str">
        <f t="shared" si="8"/>
        <v/>
      </c>
      <c r="T21" s="164">
        <f t="shared" si="3"/>
        <v>0</v>
      </c>
      <c r="U21" s="165"/>
      <c r="W21" s="249"/>
      <c r="X21" s="80">
        <v>7</v>
      </c>
      <c r="Y21" s="166">
        <f t="shared" si="4"/>
        <v>0</v>
      </c>
      <c r="Z21" s="252"/>
      <c r="AA21" s="254"/>
      <c r="AB21" s="254"/>
      <c r="AC21" s="254"/>
      <c r="AD21" s="167"/>
      <c r="AE21" s="168">
        <f t="shared" si="5"/>
        <v>0</v>
      </c>
      <c r="AF21" s="183" t="e">
        <f t="shared" si="6"/>
        <v>#DIV/0!</v>
      </c>
    </row>
    <row r="22" spans="1:32" ht="27" customHeight="1" x14ac:dyDescent="0.35">
      <c r="A22" s="144">
        <f>Dépenses!A23</f>
        <v>0</v>
      </c>
      <c r="B22" s="144">
        <f>Dépenses!B23</f>
        <v>0</v>
      </c>
      <c r="C22" s="144">
        <f>Dépenses!C23</f>
        <v>0</v>
      </c>
      <c r="D22" s="144">
        <f>Dépenses!D23</f>
        <v>0</v>
      </c>
      <c r="E22" s="147">
        <f>Dépenses!E23</f>
        <v>0</v>
      </c>
      <c r="F22" s="148">
        <f>Dépenses!F23</f>
        <v>0</v>
      </c>
      <c r="K22" s="158">
        <f>IF(S22&lt;E22,MAX($K$15:K21)+1,0)</f>
        <v>0</v>
      </c>
      <c r="L22" s="194">
        <f t="shared" si="1"/>
        <v>0</v>
      </c>
      <c r="M22" s="159">
        <f t="shared" si="2"/>
        <v>0</v>
      </c>
      <c r="N22" s="160"/>
      <c r="O22" s="161">
        <f t="shared" si="7"/>
        <v>0</v>
      </c>
      <c r="P22" s="83"/>
      <c r="Q22" s="162"/>
      <c r="R22" s="163"/>
      <c r="S22" s="197" t="str">
        <f t="shared" si="8"/>
        <v/>
      </c>
      <c r="T22" s="164">
        <f t="shared" si="3"/>
        <v>0</v>
      </c>
      <c r="U22" s="165"/>
      <c r="W22" s="249"/>
      <c r="X22" s="80">
        <v>8</v>
      </c>
      <c r="Y22" s="166">
        <f t="shared" si="4"/>
        <v>0</v>
      </c>
      <c r="Z22" s="252"/>
      <c r="AA22" s="254"/>
      <c r="AB22" s="254"/>
      <c r="AC22" s="254"/>
      <c r="AD22" s="167"/>
      <c r="AE22" s="168">
        <f t="shared" si="5"/>
        <v>0</v>
      </c>
      <c r="AF22" s="183" t="e">
        <f t="shared" si="6"/>
        <v>#DIV/0!</v>
      </c>
    </row>
    <row r="23" spans="1:32" ht="27" customHeight="1" x14ac:dyDescent="0.35">
      <c r="A23" s="144">
        <f>Dépenses!A24</f>
        <v>0</v>
      </c>
      <c r="B23" s="144">
        <f>Dépenses!B24</f>
        <v>0</v>
      </c>
      <c r="C23" s="144">
        <f>Dépenses!C24</f>
        <v>0</v>
      </c>
      <c r="D23" s="144">
        <f>Dépenses!D24</f>
        <v>0</v>
      </c>
      <c r="E23" s="147">
        <f>Dépenses!E24</f>
        <v>0</v>
      </c>
      <c r="F23" s="148">
        <f>Dépenses!F24</f>
        <v>0</v>
      </c>
      <c r="K23" s="158">
        <f>IF(S23&lt;E23,MAX($K$15:K22)+1,0)</f>
        <v>0</v>
      </c>
      <c r="L23" s="194">
        <f t="shared" si="1"/>
        <v>0</v>
      </c>
      <c r="M23" s="159">
        <f t="shared" si="2"/>
        <v>0</v>
      </c>
      <c r="N23" s="160"/>
      <c r="O23" s="161">
        <f t="shared" si="7"/>
        <v>0</v>
      </c>
      <c r="P23" s="83"/>
      <c r="Q23" s="162"/>
      <c r="R23" s="163"/>
      <c r="S23" s="197" t="str">
        <f t="shared" si="8"/>
        <v/>
      </c>
      <c r="T23" s="164">
        <f t="shared" si="3"/>
        <v>0</v>
      </c>
      <c r="U23" s="165"/>
      <c r="W23" s="249"/>
      <c r="X23" s="80">
        <v>9</v>
      </c>
      <c r="Y23" s="166">
        <f t="shared" si="4"/>
        <v>0</v>
      </c>
      <c r="Z23" s="252"/>
      <c r="AA23" s="252"/>
      <c r="AB23" s="252"/>
      <c r="AC23" s="252"/>
      <c r="AD23" s="167"/>
      <c r="AE23" s="168">
        <f t="shared" si="5"/>
        <v>0</v>
      </c>
      <c r="AF23" s="183" t="e">
        <f t="shared" si="6"/>
        <v>#DIV/0!</v>
      </c>
    </row>
    <row r="24" spans="1:32" ht="27" customHeight="1" x14ac:dyDescent="0.35">
      <c r="A24" s="144">
        <f>Dépenses!A25</f>
        <v>0</v>
      </c>
      <c r="B24" s="144">
        <f>Dépenses!B25</f>
        <v>0</v>
      </c>
      <c r="C24" s="144">
        <f>Dépenses!C25</f>
        <v>0</v>
      </c>
      <c r="D24" s="144">
        <f>Dépenses!D25</f>
        <v>0</v>
      </c>
      <c r="E24" s="147">
        <f>Dépenses!E25</f>
        <v>0</v>
      </c>
      <c r="F24" s="148">
        <f>Dépenses!F25</f>
        <v>0</v>
      </c>
      <c r="K24" s="158">
        <f>IF(S24&lt;E24,MAX($K$15:K23)+1,0)</f>
        <v>0</v>
      </c>
      <c r="L24" s="194">
        <f t="shared" si="1"/>
        <v>0</v>
      </c>
      <c r="M24" s="159">
        <f t="shared" si="2"/>
        <v>0</v>
      </c>
      <c r="N24" s="160"/>
      <c r="O24" s="161">
        <f t="shared" si="7"/>
        <v>0</v>
      </c>
      <c r="P24" s="83"/>
      <c r="Q24" s="162"/>
      <c r="R24" s="163"/>
      <c r="S24" s="197" t="str">
        <f t="shared" si="8"/>
        <v/>
      </c>
      <c r="T24" s="164">
        <f t="shared" si="3"/>
        <v>0</v>
      </c>
      <c r="U24" s="165"/>
      <c r="V24" s="169"/>
      <c r="W24" s="249"/>
      <c r="X24" s="80">
        <v>10</v>
      </c>
      <c r="Y24" s="166">
        <f t="shared" si="4"/>
        <v>0</v>
      </c>
      <c r="Z24" s="252"/>
      <c r="AA24" s="252"/>
      <c r="AB24" s="252"/>
      <c r="AC24" s="252"/>
      <c r="AD24" s="167"/>
      <c r="AE24" s="168">
        <f t="shared" si="5"/>
        <v>0</v>
      </c>
      <c r="AF24" s="183" t="e">
        <f t="shared" si="6"/>
        <v>#DIV/0!</v>
      </c>
    </row>
    <row r="25" spans="1:32" ht="27" customHeight="1" x14ac:dyDescent="0.35">
      <c r="A25" s="144">
        <f>Dépenses!A26</f>
        <v>0</v>
      </c>
      <c r="B25" s="144">
        <f>Dépenses!B26</f>
        <v>0</v>
      </c>
      <c r="C25" s="144">
        <f>Dépenses!C26</f>
        <v>0</v>
      </c>
      <c r="D25" s="144">
        <f>Dépenses!D26</f>
        <v>0</v>
      </c>
      <c r="E25" s="147">
        <f>Dépenses!E26</f>
        <v>0</v>
      </c>
      <c r="F25" s="148">
        <f>Dépenses!F26</f>
        <v>0</v>
      </c>
      <c r="K25" s="158">
        <f>IF(S25&lt;E25,MAX($K$15:K24)+1,0)</f>
        <v>0</v>
      </c>
      <c r="L25" s="194">
        <f t="shared" si="1"/>
        <v>0</v>
      </c>
      <c r="M25" s="159">
        <f t="shared" si="2"/>
        <v>0</v>
      </c>
      <c r="N25" s="160"/>
      <c r="O25" s="161">
        <f t="shared" si="7"/>
        <v>0</v>
      </c>
      <c r="P25" s="83"/>
      <c r="Q25" s="162"/>
      <c r="R25" s="163"/>
      <c r="S25" s="197" t="str">
        <f t="shared" si="8"/>
        <v/>
      </c>
      <c r="T25" s="164">
        <f t="shared" si="3"/>
        <v>0</v>
      </c>
      <c r="U25" s="165"/>
      <c r="W25" s="249"/>
      <c r="X25" s="80">
        <v>11</v>
      </c>
      <c r="Y25" s="166">
        <f t="shared" si="4"/>
        <v>0</v>
      </c>
      <c r="Z25" s="252"/>
      <c r="AA25" s="252"/>
      <c r="AB25" s="252"/>
      <c r="AC25" s="252"/>
      <c r="AD25" s="167"/>
      <c r="AE25" s="168">
        <f t="shared" si="5"/>
        <v>0</v>
      </c>
      <c r="AF25" s="183" t="e">
        <f t="shared" si="6"/>
        <v>#DIV/0!</v>
      </c>
    </row>
    <row r="26" spans="1:32" ht="27" customHeight="1" x14ac:dyDescent="0.35">
      <c r="A26" s="144">
        <f>Dépenses!A27</f>
        <v>0</v>
      </c>
      <c r="B26" s="144">
        <f>Dépenses!B27</f>
        <v>0</v>
      </c>
      <c r="C26" s="144">
        <f>Dépenses!C27</f>
        <v>0</v>
      </c>
      <c r="D26" s="144">
        <f>Dépenses!D27</f>
        <v>0</v>
      </c>
      <c r="E26" s="147">
        <f>Dépenses!E27</f>
        <v>0</v>
      </c>
      <c r="F26" s="148">
        <f>Dépenses!F27</f>
        <v>0</v>
      </c>
      <c r="K26" s="158">
        <f>IF(S26&lt;E26,MAX($K$15:K25)+1,0)</f>
        <v>0</v>
      </c>
      <c r="L26" s="194">
        <f t="shared" si="1"/>
        <v>0</v>
      </c>
      <c r="M26" s="159">
        <f t="shared" si="2"/>
        <v>0</v>
      </c>
      <c r="N26" s="160"/>
      <c r="O26" s="161">
        <f t="shared" si="7"/>
        <v>0</v>
      </c>
      <c r="P26" s="83"/>
      <c r="Q26" s="162"/>
      <c r="R26" s="163"/>
      <c r="S26" s="197" t="str">
        <f t="shared" si="8"/>
        <v/>
      </c>
      <c r="T26" s="164">
        <f t="shared" si="3"/>
        <v>0</v>
      </c>
      <c r="U26" s="165"/>
      <c r="W26" s="249"/>
      <c r="X26" s="80">
        <v>12</v>
      </c>
      <c r="Y26" s="166">
        <f t="shared" si="4"/>
        <v>0</v>
      </c>
      <c r="Z26" s="252"/>
      <c r="AA26" s="252"/>
      <c r="AB26" s="252"/>
      <c r="AC26" s="252"/>
      <c r="AD26" s="167"/>
      <c r="AE26" s="168">
        <f t="shared" si="5"/>
        <v>0</v>
      </c>
      <c r="AF26" s="183" t="e">
        <f t="shared" si="6"/>
        <v>#DIV/0!</v>
      </c>
    </row>
    <row r="27" spans="1:32" ht="27" customHeight="1" x14ac:dyDescent="0.35">
      <c r="A27" s="144">
        <f>Dépenses!A28</f>
        <v>0</v>
      </c>
      <c r="B27" s="144">
        <f>Dépenses!B28</f>
        <v>0</v>
      </c>
      <c r="C27" s="144">
        <f>Dépenses!C28</f>
        <v>0</v>
      </c>
      <c r="D27" s="144">
        <f>Dépenses!D28</f>
        <v>0</v>
      </c>
      <c r="E27" s="147">
        <f>Dépenses!E28</f>
        <v>0</v>
      </c>
      <c r="F27" s="148">
        <f>Dépenses!F28</f>
        <v>0</v>
      </c>
      <c r="K27" s="158">
        <f>IF(S27&lt;E27,MAX($K$15:K26)+1,0)</f>
        <v>0</v>
      </c>
      <c r="L27" s="194">
        <f t="shared" si="1"/>
        <v>0</v>
      </c>
      <c r="M27" s="159">
        <f t="shared" si="2"/>
        <v>0</v>
      </c>
      <c r="N27" s="160"/>
      <c r="O27" s="161">
        <f t="shared" si="7"/>
        <v>0</v>
      </c>
      <c r="P27" s="83"/>
      <c r="Q27" s="162"/>
      <c r="R27" s="163"/>
      <c r="S27" s="197" t="str">
        <f t="shared" si="8"/>
        <v/>
      </c>
      <c r="T27" s="164">
        <f t="shared" si="3"/>
        <v>0</v>
      </c>
      <c r="U27" s="165"/>
      <c r="W27" s="249"/>
      <c r="X27" s="80">
        <v>13</v>
      </c>
      <c r="Y27" s="166">
        <f t="shared" si="4"/>
        <v>0</v>
      </c>
      <c r="Z27" s="252"/>
      <c r="AA27" s="252"/>
      <c r="AB27" s="252"/>
      <c r="AC27" s="252"/>
      <c r="AD27" s="167"/>
      <c r="AE27" s="168">
        <f t="shared" si="5"/>
        <v>0</v>
      </c>
      <c r="AF27" s="183" t="e">
        <f t="shared" si="6"/>
        <v>#DIV/0!</v>
      </c>
    </row>
    <row r="28" spans="1:32" ht="27" customHeight="1" x14ac:dyDescent="0.35">
      <c r="A28" s="144">
        <f>Dépenses!A29</f>
        <v>0</v>
      </c>
      <c r="B28" s="144">
        <f>Dépenses!B29</f>
        <v>0</v>
      </c>
      <c r="C28" s="144">
        <f>Dépenses!C29</f>
        <v>0</v>
      </c>
      <c r="D28" s="144">
        <f>Dépenses!D29</f>
        <v>0</v>
      </c>
      <c r="E28" s="147">
        <f>Dépenses!E29</f>
        <v>0</v>
      </c>
      <c r="F28" s="148">
        <f>Dépenses!F29</f>
        <v>0</v>
      </c>
      <c r="K28" s="158">
        <f>IF(S28&lt;E28,MAX($K$15:K27)+1,0)</f>
        <v>0</v>
      </c>
      <c r="L28" s="194">
        <f t="shared" si="1"/>
        <v>0</v>
      </c>
      <c r="M28" s="159">
        <f t="shared" si="2"/>
        <v>0</v>
      </c>
      <c r="N28" s="160"/>
      <c r="O28" s="161">
        <f t="shared" si="7"/>
        <v>0</v>
      </c>
      <c r="P28" s="83"/>
      <c r="Q28" s="162"/>
      <c r="R28" s="163"/>
      <c r="S28" s="197" t="str">
        <f t="shared" si="8"/>
        <v/>
      </c>
      <c r="T28" s="164">
        <f t="shared" si="3"/>
        <v>0</v>
      </c>
      <c r="U28" s="165"/>
      <c r="W28" s="249"/>
      <c r="X28" s="80">
        <v>14</v>
      </c>
      <c r="Y28" s="166">
        <f t="shared" si="4"/>
        <v>0</v>
      </c>
      <c r="Z28" s="252"/>
      <c r="AA28" s="252"/>
      <c r="AB28" s="252"/>
      <c r="AC28" s="252"/>
      <c r="AD28" s="167"/>
      <c r="AE28" s="168">
        <f t="shared" si="5"/>
        <v>0</v>
      </c>
      <c r="AF28" s="183" t="e">
        <f t="shared" si="6"/>
        <v>#DIV/0!</v>
      </c>
    </row>
    <row r="29" spans="1:32" ht="27" customHeight="1" x14ac:dyDescent="0.35">
      <c r="A29" s="144">
        <f>Dépenses!A30</f>
        <v>0</v>
      </c>
      <c r="B29" s="144">
        <f>Dépenses!B30</f>
        <v>0</v>
      </c>
      <c r="C29" s="144">
        <f>Dépenses!C30</f>
        <v>0</v>
      </c>
      <c r="D29" s="144">
        <f>Dépenses!D30</f>
        <v>0</v>
      </c>
      <c r="E29" s="147">
        <f>Dépenses!E30</f>
        <v>0</v>
      </c>
      <c r="F29" s="148">
        <f>Dépenses!F30</f>
        <v>0</v>
      </c>
      <c r="K29" s="158">
        <f>IF(S29&lt;E29,MAX($K$15:K28)+1,0)</f>
        <v>0</v>
      </c>
      <c r="L29" s="194">
        <f t="shared" si="1"/>
        <v>0</v>
      </c>
      <c r="M29" s="159">
        <f t="shared" si="2"/>
        <v>0</v>
      </c>
      <c r="N29" s="160"/>
      <c r="O29" s="161">
        <f t="shared" si="7"/>
        <v>0</v>
      </c>
      <c r="P29" s="83"/>
      <c r="Q29" s="162"/>
      <c r="R29" s="163"/>
      <c r="S29" s="197" t="str">
        <f t="shared" si="8"/>
        <v/>
      </c>
      <c r="T29" s="164">
        <f t="shared" si="3"/>
        <v>0</v>
      </c>
      <c r="U29" s="165"/>
      <c r="W29" s="249"/>
      <c r="X29" s="80">
        <v>15</v>
      </c>
      <c r="Y29" s="166">
        <f t="shared" si="4"/>
        <v>0</v>
      </c>
      <c r="Z29" s="252"/>
      <c r="AA29" s="252"/>
      <c r="AB29" s="252"/>
      <c r="AC29" s="252"/>
      <c r="AD29" s="167"/>
      <c r="AE29" s="168">
        <f t="shared" si="5"/>
        <v>0</v>
      </c>
      <c r="AF29" s="183" t="e">
        <f t="shared" si="6"/>
        <v>#DIV/0!</v>
      </c>
    </row>
    <row r="30" spans="1:32" ht="27" customHeight="1" x14ac:dyDescent="0.35">
      <c r="A30" s="144">
        <f>Dépenses!A31</f>
        <v>0</v>
      </c>
      <c r="B30" s="144">
        <f>Dépenses!B31</f>
        <v>0</v>
      </c>
      <c r="C30" s="144">
        <f>Dépenses!C31</f>
        <v>0</v>
      </c>
      <c r="D30" s="144">
        <f>Dépenses!D31</f>
        <v>0</v>
      </c>
      <c r="E30" s="147">
        <f>Dépenses!E31</f>
        <v>0</v>
      </c>
      <c r="F30" s="148">
        <f>Dépenses!F31</f>
        <v>0</v>
      </c>
      <c r="K30" s="158">
        <f>IF(S30&lt;E30,MAX($K$15:K29)+1,0)</f>
        <v>0</v>
      </c>
      <c r="L30" s="194">
        <f t="shared" si="1"/>
        <v>0</v>
      </c>
      <c r="M30" s="159">
        <f t="shared" si="2"/>
        <v>0</v>
      </c>
      <c r="N30" s="160"/>
      <c r="O30" s="161">
        <f t="shared" si="7"/>
        <v>0</v>
      </c>
      <c r="P30" s="83"/>
      <c r="Q30" s="162"/>
      <c r="R30" s="163"/>
      <c r="S30" s="197" t="str">
        <f t="shared" si="8"/>
        <v/>
      </c>
      <c r="T30" s="164">
        <f t="shared" si="3"/>
        <v>0</v>
      </c>
      <c r="U30" s="165"/>
      <c r="W30" s="249"/>
      <c r="X30" s="80">
        <v>16</v>
      </c>
      <c r="Y30" s="166">
        <f t="shared" si="4"/>
        <v>0</v>
      </c>
      <c r="Z30" s="252"/>
      <c r="AA30" s="252"/>
      <c r="AB30" s="252"/>
      <c r="AC30" s="252"/>
      <c r="AD30" s="167"/>
      <c r="AE30" s="168">
        <f t="shared" si="5"/>
        <v>0</v>
      </c>
      <c r="AF30" s="183" t="e">
        <f t="shared" si="6"/>
        <v>#DIV/0!</v>
      </c>
    </row>
    <row r="31" spans="1:32" ht="27" customHeight="1" x14ac:dyDescent="0.35">
      <c r="A31" s="144">
        <f>Dépenses!A32</f>
        <v>0</v>
      </c>
      <c r="B31" s="144">
        <f>Dépenses!B32</f>
        <v>0</v>
      </c>
      <c r="C31" s="144">
        <f>Dépenses!C32</f>
        <v>0</v>
      </c>
      <c r="D31" s="144">
        <f>Dépenses!D32</f>
        <v>0</v>
      </c>
      <c r="E31" s="147">
        <f>Dépenses!E32</f>
        <v>0</v>
      </c>
      <c r="F31" s="148">
        <f>Dépenses!F32</f>
        <v>0</v>
      </c>
      <c r="K31" s="158">
        <f>IF(S31&lt;E31,MAX($K$15:K30)+1,0)</f>
        <v>0</v>
      </c>
      <c r="L31" s="194">
        <f t="shared" si="1"/>
        <v>0</v>
      </c>
      <c r="M31" s="159">
        <f t="shared" si="2"/>
        <v>0</v>
      </c>
      <c r="N31" s="160"/>
      <c r="O31" s="161">
        <f t="shared" si="7"/>
        <v>0</v>
      </c>
      <c r="P31" s="83"/>
      <c r="Q31" s="162"/>
      <c r="R31" s="163"/>
      <c r="S31" s="197" t="str">
        <f t="shared" si="8"/>
        <v/>
      </c>
      <c r="T31" s="164">
        <f t="shared" si="3"/>
        <v>0</v>
      </c>
      <c r="U31" s="165"/>
      <c r="W31" s="249"/>
      <c r="X31" s="80">
        <v>17</v>
      </c>
      <c r="Y31" s="166">
        <f t="shared" si="4"/>
        <v>0</v>
      </c>
      <c r="Z31" s="252"/>
      <c r="AA31" s="252"/>
      <c r="AB31" s="252"/>
      <c r="AC31" s="252"/>
      <c r="AD31" s="167"/>
      <c r="AE31" s="168">
        <f t="shared" si="5"/>
        <v>0</v>
      </c>
      <c r="AF31" s="183" t="e">
        <f t="shared" si="6"/>
        <v>#DIV/0!</v>
      </c>
    </row>
    <row r="32" spans="1:32" ht="27" customHeight="1" x14ac:dyDescent="0.35">
      <c r="A32" s="144">
        <f>Dépenses!A33</f>
        <v>0</v>
      </c>
      <c r="B32" s="144">
        <f>Dépenses!B33</f>
        <v>0</v>
      </c>
      <c r="C32" s="144">
        <f>Dépenses!C33</f>
        <v>0</v>
      </c>
      <c r="D32" s="144">
        <f>Dépenses!D33</f>
        <v>0</v>
      </c>
      <c r="E32" s="147">
        <f>Dépenses!E33</f>
        <v>0</v>
      </c>
      <c r="F32" s="148">
        <f>Dépenses!F33</f>
        <v>0</v>
      </c>
      <c r="K32" s="158">
        <f>IF(S32&lt;E32,MAX($K$15:K31)+1,0)</f>
        <v>0</v>
      </c>
      <c r="L32" s="194">
        <f t="shared" si="1"/>
        <v>0</v>
      </c>
      <c r="M32" s="159">
        <f t="shared" si="2"/>
        <v>0</v>
      </c>
      <c r="N32" s="160"/>
      <c r="O32" s="161">
        <f t="shared" si="7"/>
        <v>0</v>
      </c>
      <c r="P32" s="83"/>
      <c r="Q32" s="162"/>
      <c r="R32" s="163"/>
      <c r="S32" s="197" t="str">
        <f t="shared" si="8"/>
        <v/>
      </c>
      <c r="T32" s="164">
        <f t="shared" si="3"/>
        <v>0</v>
      </c>
      <c r="U32" s="165"/>
      <c r="W32" s="249"/>
      <c r="X32" s="80">
        <v>18</v>
      </c>
      <c r="Y32" s="166">
        <f t="shared" si="4"/>
        <v>0</v>
      </c>
      <c r="Z32" s="252"/>
      <c r="AA32" s="252"/>
      <c r="AB32" s="252"/>
      <c r="AC32" s="252"/>
      <c r="AD32" s="167"/>
      <c r="AE32" s="168">
        <f t="shared" si="5"/>
        <v>0</v>
      </c>
      <c r="AF32" s="183" t="e">
        <f t="shared" si="6"/>
        <v>#DIV/0!</v>
      </c>
    </row>
    <row r="33" spans="1:32" ht="27" customHeight="1" x14ac:dyDescent="0.35">
      <c r="A33" s="144">
        <f>Dépenses!A34</f>
        <v>0</v>
      </c>
      <c r="B33" s="144">
        <f>Dépenses!B34</f>
        <v>0</v>
      </c>
      <c r="C33" s="144">
        <f>Dépenses!C34</f>
        <v>0</v>
      </c>
      <c r="D33" s="144">
        <f>Dépenses!D34</f>
        <v>0</v>
      </c>
      <c r="E33" s="147">
        <f>Dépenses!E34</f>
        <v>0</v>
      </c>
      <c r="F33" s="148">
        <f>Dépenses!F34</f>
        <v>0</v>
      </c>
      <c r="K33" s="158">
        <f>IF(S33&lt;E33,MAX($K$15:K32)+1,0)</f>
        <v>0</v>
      </c>
      <c r="L33" s="194">
        <f t="shared" si="1"/>
        <v>0</v>
      </c>
      <c r="M33" s="159">
        <f t="shared" si="2"/>
        <v>0</v>
      </c>
      <c r="N33" s="160"/>
      <c r="O33" s="161">
        <f t="shared" si="7"/>
        <v>0</v>
      </c>
      <c r="P33" s="83"/>
      <c r="Q33" s="162"/>
      <c r="R33" s="163"/>
      <c r="S33" s="197" t="str">
        <f t="shared" si="8"/>
        <v/>
      </c>
      <c r="T33" s="164">
        <f t="shared" si="3"/>
        <v>0</v>
      </c>
      <c r="U33" s="165"/>
      <c r="W33" s="249"/>
      <c r="X33" s="80">
        <v>19</v>
      </c>
      <c r="Y33" s="166">
        <f t="shared" si="4"/>
        <v>0</v>
      </c>
      <c r="Z33" s="252"/>
      <c r="AA33" s="252"/>
      <c r="AB33" s="252"/>
      <c r="AC33" s="252"/>
      <c r="AD33" s="167"/>
      <c r="AE33" s="168">
        <f t="shared" si="5"/>
        <v>0</v>
      </c>
      <c r="AF33" s="183" t="e">
        <f t="shared" si="6"/>
        <v>#DIV/0!</v>
      </c>
    </row>
    <row r="34" spans="1:32" ht="27" customHeight="1" x14ac:dyDescent="0.35">
      <c r="A34" s="144">
        <f>Dépenses!A35</f>
        <v>0</v>
      </c>
      <c r="B34" s="144">
        <f>Dépenses!B35</f>
        <v>0</v>
      </c>
      <c r="C34" s="144">
        <f>Dépenses!C35</f>
        <v>0</v>
      </c>
      <c r="D34" s="144">
        <f>Dépenses!D35</f>
        <v>0</v>
      </c>
      <c r="E34" s="147">
        <f>Dépenses!E35</f>
        <v>0</v>
      </c>
      <c r="F34" s="148">
        <f>Dépenses!F35</f>
        <v>0</v>
      </c>
      <c r="K34" s="158">
        <f>IF(S34&lt;E34,MAX($K$15:K33)+1,0)</f>
        <v>0</v>
      </c>
      <c r="L34" s="194">
        <f t="shared" si="1"/>
        <v>0</v>
      </c>
      <c r="M34" s="159">
        <f t="shared" si="2"/>
        <v>0</v>
      </c>
      <c r="N34" s="160"/>
      <c r="O34" s="161">
        <f t="shared" si="7"/>
        <v>0</v>
      </c>
      <c r="P34" s="83"/>
      <c r="Q34" s="162"/>
      <c r="R34" s="163"/>
      <c r="S34" s="197" t="str">
        <f t="shared" si="8"/>
        <v/>
      </c>
      <c r="T34" s="164">
        <f t="shared" si="3"/>
        <v>0</v>
      </c>
      <c r="U34" s="165"/>
      <c r="V34" s="169"/>
      <c r="W34" s="249"/>
      <c r="X34" s="80">
        <v>20</v>
      </c>
      <c r="Y34" s="166">
        <f t="shared" si="4"/>
        <v>0</v>
      </c>
      <c r="Z34" s="252"/>
      <c r="AA34" s="252"/>
      <c r="AB34" s="252"/>
      <c r="AC34" s="252"/>
      <c r="AD34" s="167"/>
      <c r="AE34" s="168">
        <f t="shared" si="5"/>
        <v>0</v>
      </c>
      <c r="AF34" s="183" t="e">
        <f t="shared" si="6"/>
        <v>#DIV/0!</v>
      </c>
    </row>
    <row r="35" spans="1:32" ht="27" customHeight="1" x14ac:dyDescent="0.35">
      <c r="A35" s="144">
        <f>Dépenses!A36</f>
        <v>0</v>
      </c>
      <c r="B35" s="144">
        <f>Dépenses!B36</f>
        <v>0</v>
      </c>
      <c r="C35" s="144">
        <f>Dépenses!C36</f>
        <v>0</v>
      </c>
      <c r="D35" s="144">
        <f>Dépenses!D36</f>
        <v>0</v>
      </c>
      <c r="E35" s="147">
        <f>Dépenses!E36</f>
        <v>0</v>
      </c>
      <c r="F35" s="148">
        <f>Dépenses!F36</f>
        <v>0</v>
      </c>
      <c r="K35" s="158">
        <f>IF(S35&lt;E35,MAX($K$15:K34)+1,0)</f>
        <v>0</v>
      </c>
      <c r="L35" s="194">
        <f t="shared" si="1"/>
        <v>0</v>
      </c>
      <c r="M35" s="159">
        <f t="shared" si="2"/>
        <v>0</v>
      </c>
      <c r="N35" s="160"/>
      <c r="O35" s="161">
        <f t="shared" si="7"/>
        <v>0</v>
      </c>
      <c r="P35" s="83"/>
      <c r="Q35" s="162"/>
      <c r="R35" s="163"/>
      <c r="S35" s="197" t="str">
        <f t="shared" si="8"/>
        <v/>
      </c>
      <c r="T35" s="164">
        <f t="shared" si="3"/>
        <v>0</v>
      </c>
      <c r="U35" s="165"/>
      <c r="W35" s="249"/>
      <c r="X35" s="80">
        <v>21</v>
      </c>
      <c r="Y35" s="166">
        <f t="shared" si="4"/>
        <v>0</v>
      </c>
      <c r="Z35" s="252"/>
      <c r="AA35" s="252"/>
      <c r="AB35" s="252"/>
      <c r="AC35" s="252"/>
      <c r="AD35" s="167"/>
      <c r="AE35" s="168">
        <f t="shared" si="5"/>
        <v>0</v>
      </c>
      <c r="AF35" s="183" t="e">
        <f t="shared" si="6"/>
        <v>#DIV/0!</v>
      </c>
    </row>
    <row r="36" spans="1:32" ht="27" customHeight="1" x14ac:dyDescent="0.35">
      <c r="A36" s="144">
        <f>Dépenses!A37</f>
        <v>0</v>
      </c>
      <c r="B36" s="144">
        <f>Dépenses!B37</f>
        <v>0</v>
      </c>
      <c r="C36" s="144">
        <f>Dépenses!C37</f>
        <v>0</v>
      </c>
      <c r="D36" s="144">
        <f>Dépenses!D37</f>
        <v>0</v>
      </c>
      <c r="E36" s="147">
        <f>Dépenses!E37</f>
        <v>0</v>
      </c>
      <c r="F36" s="148">
        <f>Dépenses!F37</f>
        <v>0</v>
      </c>
      <c r="K36" s="158">
        <f>IF(S36&lt;E36,MAX($K$15:K35)+1,0)</f>
        <v>0</v>
      </c>
      <c r="L36" s="194">
        <f t="shared" si="1"/>
        <v>0</v>
      </c>
      <c r="M36" s="159">
        <f t="shared" si="2"/>
        <v>0</v>
      </c>
      <c r="N36" s="160"/>
      <c r="O36" s="161">
        <f t="shared" si="7"/>
        <v>0</v>
      </c>
      <c r="P36" s="83"/>
      <c r="Q36" s="162"/>
      <c r="R36" s="163"/>
      <c r="S36" s="197" t="str">
        <f t="shared" si="8"/>
        <v/>
      </c>
      <c r="T36" s="164">
        <f t="shared" si="3"/>
        <v>0</v>
      </c>
      <c r="U36" s="165"/>
      <c r="W36" s="249"/>
      <c r="X36" s="80">
        <v>22</v>
      </c>
      <c r="Y36" s="166">
        <f t="shared" si="4"/>
        <v>0</v>
      </c>
      <c r="Z36" s="252"/>
      <c r="AA36" s="252"/>
      <c r="AB36" s="252"/>
      <c r="AC36" s="252"/>
      <c r="AD36" s="167"/>
      <c r="AE36" s="168">
        <f t="shared" si="5"/>
        <v>0</v>
      </c>
      <c r="AF36" s="183" t="e">
        <f t="shared" si="6"/>
        <v>#DIV/0!</v>
      </c>
    </row>
    <row r="37" spans="1:32" ht="33.65" customHeight="1" x14ac:dyDescent="0.35">
      <c r="A37" s="144">
        <f>Dépenses!A38</f>
        <v>0</v>
      </c>
      <c r="B37" s="144">
        <f>Dépenses!B38</f>
        <v>0</v>
      </c>
      <c r="C37" s="144">
        <f>Dépenses!C38</f>
        <v>0</v>
      </c>
      <c r="D37" s="144">
        <f>Dépenses!D38</f>
        <v>0</v>
      </c>
      <c r="E37" s="147">
        <f>Dépenses!E38</f>
        <v>0</v>
      </c>
      <c r="F37" s="148">
        <f>Dépenses!F38</f>
        <v>0</v>
      </c>
      <c r="K37" s="158">
        <f>IF(S37&lt;E37,MAX($K$15:K36)+1,0)</f>
        <v>0</v>
      </c>
      <c r="L37" s="194">
        <f t="shared" si="1"/>
        <v>0</v>
      </c>
      <c r="M37" s="159">
        <f t="shared" si="2"/>
        <v>0</v>
      </c>
      <c r="N37" s="160"/>
      <c r="O37" s="161">
        <f t="shared" si="7"/>
        <v>0</v>
      </c>
      <c r="P37" s="83"/>
      <c r="Q37" s="162"/>
      <c r="R37" s="163"/>
      <c r="S37" s="197" t="str">
        <f t="shared" si="8"/>
        <v/>
      </c>
      <c r="T37" s="164">
        <f t="shared" si="3"/>
        <v>0</v>
      </c>
      <c r="U37" s="165"/>
      <c r="W37" s="249"/>
      <c r="X37" s="80">
        <v>23</v>
      </c>
      <c r="Y37" s="166">
        <f t="shared" si="4"/>
        <v>0</v>
      </c>
      <c r="Z37" s="252"/>
      <c r="AA37" s="252"/>
      <c r="AB37" s="252"/>
      <c r="AC37" s="252"/>
      <c r="AD37" s="167"/>
      <c r="AE37" s="168">
        <f t="shared" si="5"/>
        <v>0</v>
      </c>
      <c r="AF37" s="183" t="e">
        <f t="shared" si="6"/>
        <v>#DIV/0!</v>
      </c>
    </row>
    <row r="38" spans="1:32" ht="27" customHeight="1" x14ac:dyDescent="0.35">
      <c r="A38" s="144">
        <f>Dépenses!A39</f>
        <v>0</v>
      </c>
      <c r="B38" s="144">
        <f>Dépenses!B39</f>
        <v>0</v>
      </c>
      <c r="C38" s="144">
        <f>Dépenses!C39</f>
        <v>0</v>
      </c>
      <c r="D38" s="144">
        <f>Dépenses!D39</f>
        <v>0</v>
      </c>
      <c r="E38" s="147">
        <f>Dépenses!E39</f>
        <v>0</v>
      </c>
      <c r="F38" s="148">
        <f>Dépenses!F39</f>
        <v>0</v>
      </c>
      <c r="K38" s="158">
        <f>IF(S38&lt;E38,MAX($K$15:K37)+1,0)</f>
        <v>0</v>
      </c>
      <c r="L38" s="194">
        <f t="shared" si="1"/>
        <v>0</v>
      </c>
      <c r="M38" s="159">
        <f t="shared" si="2"/>
        <v>0</v>
      </c>
      <c r="N38" s="160"/>
      <c r="O38" s="161">
        <f t="shared" si="7"/>
        <v>0</v>
      </c>
      <c r="P38" s="83"/>
      <c r="Q38" s="162"/>
      <c r="R38" s="163"/>
      <c r="S38" s="197" t="str">
        <f t="shared" si="8"/>
        <v/>
      </c>
      <c r="T38" s="164">
        <f t="shared" si="3"/>
        <v>0</v>
      </c>
      <c r="U38" s="165"/>
      <c r="W38" s="249"/>
      <c r="X38" s="80">
        <v>24</v>
      </c>
      <c r="Y38" s="166">
        <f t="shared" si="4"/>
        <v>0</v>
      </c>
      <c r="Z38" s="252"/>
      <c r="AA38" s="252"/>
      <c r="AB38" s="252"/>
      <c r="AC38" s="252"/>
      <c r="AD38" s="167"/>
      <c r="AE38" s="168">
        <f t="shared" si="5"/>
        <v>0</v>
      </c>
      <c r="AF38" s="183" t="e">
        <f t="shared" si="6"/>
        <v>#DIV/0!</v>
      </c>
    </row>
    <row r="39" spans="1:32" ht="27" customHeight="1" x14ac:dyDescent="0.35">
      <c r="A39" s="144">
        <f>Dépenses!A40</f>
        <v>0</v>
      </c>
      <c r="B39" s="144">
        <f>Dépenses!B40</f>
        <v>0</v>
      </c>
      <c r="C39" s="144">
        <f>Dépenses!C40</f>
        <v>0</v>
      </c>
      <c r="D39" s="144">
        <f>Dépenses!D40</f>
        <v>0</v>
      </c>
      <c r="E39" s="147">
        <f>Dépenses!E40</f>
        <v>0</v>
      </c>
      <c r="F39" s="148">
        <f>Dépenses!F40</f>
        <v>0</v>
      </c>
      <c r="K39" s="158">
        <f>IF(S39&lt;E39,MAX($K$15:K38)+1,0)</f>
        <v>0</v>
      </c>
      <c r="L39" s="194">
        <f t="shared" si="1"/>
        <v>0</v>
      </c>
      <c r="M39" s="159">
        <f t="shared" si="2"/>
        <v>0</v>
      </c>
      <c r="N39" s="160"/>
      <c r="O39" s="161">
        <f t="shared" si="7"/>
        <v>0</v>
      </c>
      <c r="P39" s="83"/>
      <c r="Q39" s="162"/>
      <c r="R39" s="163"/>
      <c r="S39" s="197" t="str">
        <f t="shared" si="8"/>
        <v/>
      </c>
      <c r="T39" s="164">
        <f t="shared" si="3"/>
        <v>0</v>
      </c>
      <c r="U39" s="165"/>
      <c r="W39" s="249"/>
      <c r="X39" s="80">
        <v>25</v>
      </c>
      <c r="Y39" s="166">
        <f t="shared" si="4"/>
        <v>0</v>
      </c>
      <c r="Z39" s="252"/>
      <c r="AA39" s="252"/>
      <c r="AB39" s="252"/>
      <c r="AC39" s="252"/>
      <c r="AD39" s="167"/>
      <c r="AE39" s="168">
        <f t="shared" si="5"/>
        <v>0</v>
      </c>
      <c r="AF39" s="183" t="e">
        <f t="shared" si="6"/>
        <v>#DIV/0!</v>
      </c>
    </row>
    <row r="40" spans="1:32" ht="27" customHeight="1" x14ac:dyDescent="0.35">
      <c r="A40" s="144">
        <f>Dépenses!A41</f>
        <v>0</v>
      </c>
      <c r="B40" s="144">
        <f>Dépenses!B41</f>
        <v>0</v>
      </c>
      <c r="C40" s="144">
        <f>Dépenses!C41</f>
        <v>0</v>
      </c>
      <c r="D40" s="144">
        <f>Dépenses!D41</f>
        <v>0</v>
      </c>
      <c r="E40" s="147">
        <f>Dépenses!E41</f>
        <v>0</v>
      </c>
      <c r="F40" s="148">
        <f>Dépenses!F41</f>
        <v>0</v>
      </c>
      <c r="K40" s="158">
        <f>IF(S40&lt;E40,MAX($K$15:K39)+1,0)</f>
        <v>0</v>
      </c>
      <c r="L40" s="194">
        <f t="shared" si="1"/>
        <v>0</v>
      </c>
      <c r="M40" s="159">
        <f t="shared" si="2"/>
        <v>0</v>
      </c>
      <c r="N40" s="160"/>
      <c r="O40" s="161">
        <f t="shared" si="7"/>
        <v>0</v>
      </c>
      <c r="P40" s="83"/>
      <c r="Q40" s="162"/>
      <c r="R40" s="163"/>
      <c r="S40" s="197" t="str">
        <f t="shared" si="8"/>
        <v/>
      </c>
      <c r="T40" s="164">
        <f t="shared" si="3"/>
        <v>0</v>
      </c>
      <c r="U40" s="165"/>
      <c r="W40" s="249"/>
      <c r="X40" s="80">
        <v>26</v>
      </c>
      <c r="Y40" s="166">
        <f t="shared" si="4"/>
        <v>0</v>
      </c>
      <c r="Z40" s="252"/>
      <c r="AA40" s="252"/>
      <c r="AB40" s="252"/>
      <c r="AC40" s="252"/>
      <c r="AD40" s="167"/>
      <c r="AE40" s="168">
        <f t="shared" si="5"/>
        <v>0</v>
      </c>
      <c r="AF40" s="183" t="e">
        <f t="shared" si="6"/>
        <v>#DIV/0!</v>
      </c>
    </row>
    <row r="41" spans="1:32" ht="27" customHeight="1" x14ac:dyDescent="0.35">
      <c r="A41" s="144">
        <f>Dépenses!A42</f>
        <v>0</v>
      </c>
      <c r="B41" s="144">
        <f>Dépenses!B42</f>
        <v>0</v>
      </c>
      <c r="C41" s="144">
        <f>Dépenses!C42</f>
        <v>0</v>
      </c>
      <c r="D41" s="144">
        <f>Dépenses!D42</f>
        <v>0</v>
      </c>
      <c r="E41" s="147">
        <f>Dépenses!E42</f>
        <v>0</v>
      </c>
      <c r="F41" s="148">
        <f>Dépenses!F42</f>
        <v>0</v>
      </c>
      <c r="K41" s="158">
        <f>IF(S41&lt;E41,MAX($K$15:K40)+1,0)</f>
        <v>0</v>
      </c>
      <c r="L41" s="194">
        <f t="shared" si="1"/>
        <v>0</v>
      </c>
      <c r="M41" s="159">
        <f t="shared" si="2"/>
        <v>0</v>
      </c>
      <c r="N41" s="160"/>
      <c r="O41" s="161">
        <f t="shared" si="7"/>
        <v>0</v>
      </c>
      <c r="P41" s="83"/>
      <c r="Q41" s="162"/>
      <c r="R41" s="163"/>
      <c r="S41" s="197" t="str">
        <f t="shared" si="8"/>
        <v/>
      </c>
      <c r="T41" s="164">
        <f t="shared" si="3"/>
        <v>0</v>
      </c>
      <c r="U41" s="165"/>
      <c r="W41" s="249"/>
      <c r="X41" s="80">
        <v>27</v>
      </c>
      <c r="Y41" s="166">
        <f t="shared" si="4"/>
        <v>0</v>
      </c>
      <c r="Z41" s="252"/>
      <c r="AA41" s="252"/>
      <c r="AB41" s="252"/>
      <c r="AC41" s="252"/>
      <c r="AD41" s="167"/>
      <c r="AE41" s="168">
        <f t="shared" si="5"/>
        <v>0</v>
      </c>
      <c r="AF41" s="183" t="e">
        <f t="shared" si="6"/>
        <v>#DIV/0!</v>
      </c>
    </row>
    <row r="42" spans="1:32" ht="27" customHeight="1" x14ac:dyDescent="0.35">
      <c r="A42" s="144">
        <f>Dépenses!A43</f>
        <v>0</v>
      </c>
      <c r="B42" s="144">
        <f>Dépenses!B43</f>
        <v>0</v>
      </c>
      <c r="C42" s="144">
        <f>Dépenses!C43</f>
        <v>0</v>
      </c>
      <c r="D42" s="144">
        <f>Dépenses!D43</f>
        <v>0</v>
      </c>
      <c r="E42" s="147">
        <f>Dépenses!E43</f>
        <v>0</v>
      </c>
      <c r="F42" s="148">
        <f>Dépenses!F43</f>
        <v>0</v>
      </c>
      <c r="K42" s="158">
        <f>IF(S42&lt;E42,MAX($K$15:K41)+1,0)</f>
        <v>0</v>
      </c>
      <c r="L42" s="194">
        <f t="shared" si="1"/>
        <v>0</v>
      </c>
      <c r="M42" s="159">
        <f t="shared" si="2"/>
        <v>0</v>
      </c>
      <c r="N42" s="160"/>
      <c r="O42" s="161">
        <f t="shared" si="7"/>
        <v>0</v>
      </c>
      <c r="P42" s="83"/>
      <c r="Q42" s="162"/>
      <c r="R42" s="163"/>
      <c r="S42" s="197" t="str">
        <f t="shared" si="8"/>
        <v/>
      </c>
      <c r="T42" s="164">
        <f t="shared" si="3"/>
        <v>0</v>
      </c>
      <c r="U42" s="165"/>
      <c r="W42" s="249"/>
      <c r="X42" s="80">
        <v>28</v>
      </c>
      <c r="Y42" s="166">
        <f t="shared" si="4"/>
        <v>0</v>
      </c>
      <c r="Z42" s="252"/>
      <c r="AA42" s="252"/>
      <c r="AB42" s="252"/>
      <c r="AC42" s="252"/>
      <c r="AD42" s="167"/>
      <c r="AE42" s="168">
        <f t="shared" si="5"/>
        <v>0</v>
      </c>
      <c r="AF42" s="183" t="e">
        <f t="shared" si="6"/>
        <v>#DIV/0!</v>
      </c>
    </row>
    <row r="43" spans="1:32" ht="27" customHeight="1" x14ac:dyDescent="0.35">
      <c r="A43" s="144">
        <f>Dépenses!A44</f>
        <v>0</v>
      </c>
      <c r="B43" s="144">
        <f>Dépenses!B44</f>
        <v>0</v>
      </c>
      <c r="C43" s="144">
        <f>Dépenses!C44</f>
        <v>0</v>
      </c>
      <c r="D43" s="144">
        <f>Dépenses!D44</f>
        <v>0</v>
      </c>
      <c r="E43" s="147">
        <f>Dépenses!E44</f>
        <v>0</v>
      </c>
      <c r="F43" s="148">
        <f>Dépenses!F44</f>
        <v>0</v>
      </c>
      <c r="K43" s="158">
        <f>IF(S43&lt;E43,MAX($K$15:K42)+1,0)</f>
        <v>0</v>
      </c>
      <c r="L43" s="194">
        <f t="shared" si="1"/>
        <v>0</v>
      </c>
      <c r="M43" s="159">
        <f t="shared" si="2"/>
        <v>0</v>
      </c>
      <c r="N43" s="160"/>
      <c r="O43" s="161">
        <f t="shared" si="7"/>
        <v>0</v>
      </c>
      <c r="P43" s="83"/>
      <c r="Q43" s="162"/>
      <c r="R43" s="163"/>
      <c r="S43" s="197" t="str">
        <f t="shared" si="8"/>
        <v/>
      </c>
      <c r="T43" s="164">
        <f t="shared" si="3"/>
        <v>0</v>
      </c>
      <c r="U43" s="165"/>
      <c r="W43" s="249"/>
      <c r="X43" s="80">
        <v>29</v>
      </c>
      <c r="Y43" s="166">
        <f t="shared" si="4"/>
        <v>0</v>
      </c>
      <c r="Z43" s="252"/>
      <c r="AA43" s="252"/>
      <c r="AB43" s="252"/>
      <c r="AC43" s="252"/>
      <c r="AD43" s="167"/>
      <c r="AE43" s="168">
        <f t="shared" si="5"/>
        <v>0</v>
      </c>
      <c r="AF43" s="183" t="e">
        <f t="shared" si="6"/>
        <v>#DIV/0!</v>
      </c>
    </row>
    <row r="44" spans="1:32" ht="27" customHeight="1" x14ac:dyDescent="0.35">
      <c r="A44" s="144">
        <f>Dépenses!A45</f>
        <v>0</v>
      </c>
      <c r="B44" s="144">
        <f>Dépenses!B45</f>
        <v>0</v>
      </c>
      <c r="C44" s="144">
        <f>Dépenses!C45</f>
        <v>0</v>
      </c>
      <c r="D44" s="144">
        <f>Dépenses!D45</f>
        <v>0</v>
      </c>
      <c r="E44" s="147">
        <f>Dépenses!E45</f>
        <v>0</v>
      </c>
      <c r="F44" s="148">
        <f>Dépenses!F45</f>
        <v>0</v>
      </c>
      <c r="K44" s="158">
        <f>IF(S44&lt;E44,MAX($K$15:K43)+1,0)</f>
        <v>0</v>
      </c>
      <c r="L44" s="194">
        <f t="shared" si="1"/>
        <v>0</v>
      </c>
      <c r="M44" s="159">
        <f t="shared" si="2"/>
        <v>0</v>
      </c>
      <c r="N44" s="160"/>
      <c r="O44" s="161">
        <f t="shared" si="7"/>
        <v>0</v>
      </c>
      <c r="P44" s="83"/>
      <c r="Q44" s="162"/>
      <c r="R44" s="163"/>
      <c r="S44" s="197" t="str">
        <f t="shared" si="8"/>
        <v/>
      </c>
      <c r="T44" s="164">
        <f t="shared" si="3"/>
        <v>0</v>
      </c>
      <c r="U44" s="165"/>
      <c r="W44" s="249"/>
      <c r="X44" s="80">
        <v>30</v>
      </c>
      <c r="Y44" s="166">
        <f t="shared" si="4"/>
        <v>0</v>
      </c>
      <c r="Z44" s="252"/>
      <c r="AA44" s="252"/>
      <c r="AB44" s="252"/>
      <c r="AC44" s="252"/>
      <c r="AD44" s="167"/>
      <c r="AE44" s="168">
        <f t="shared" si="5"/>
        <v>0</v>
      </c>
      <c r="AF44" s="183" t="e">
        <f t="shared" si="6"/>
        <v>#DIV/0!</v>
      </c>
    </row>
    <row r="45" spans="1:32" ht="27" customHeight="1" x14ac:dyDescent="0.35">
      <c r="A45" s="144">
        <f>Dépenses!A46</f>
        <v>0</v>
      </c>
      <c r="B45" s="144">
        <f>Dépenses!B46</f>
        <v>0</v>
      </c>
      <c r="C45" s="144">
        <f>Dépenses!C46</f>
        <v>0</v>
      </c>
      <c r="D45" s="144">
        <f>Dépenses!D46</f>
        <v>0</v>
      </c>
      <c r="E45" s="147">
        <f>Dépenses!E46</f>
        <v>0</v>
      </c>
      <c r="F45" s="148">
        <f>Dépenses!F46</f>
        <v>0</v>
      </c>
      <c r="K45" s="158">
        <f>IF(S45&lt;E45,MAX($K$15:K44)+1,0)</f>
        <v>0</v>
      </c>
      <c r="L45" s="194">
        <f t="shared" si="1"/>
        <v>0</v>
      </c>
      <c r="M45" s="159">
        <f t="shared" si="2"/>
        <v>0</v>
      </c>
      <c r="N45" s="160"/>
      <c r="O45" s="161">
        <f t="shared" si="7"/>
        <v>0</v>
      </c>
      <c r="P45" s="83"/>
      <c r="Q45" s="162"/>
      <c r="R45" s="163"/>
      <c r="S45" s="197" t="str">
        <f t="shared" si="8"/>
        <v/>
      </c>
      <c r="T45" s="164">
        <f t="shared" si="3"/>
        <v>0</v>
      </c>
      <c r="U45" s="165"/>
      <c r="V45" s="169"/>
      <c r="W45" s="249"/>
      <c r="X45" s="80">
        <v>31</v>
      </c>
      <c r="Y45" s="166">
        <f t="shared" si="4"/>
        <v>0</v>
      </c>
      <c r="Z45" s="252"/>
      <c r="AA45" s="252"/>
      <c r="AB45" s="252"/>
      <c r="AC45" s="252"/>
      <c r="AD45" s="167"/>
      <c r="AE45" s="168">
        <f t="shared" si="5"/>
        <v>0</v>
      </c>
      <c r="AF45" s="183" t="e">
        <f t="shared" si="6"/>
        <v>#DIV/0!</v>
      </c>
    </row>
    <row r="46" spans="1:32" ht="27" customHeight="1" x14ac:dyDescent="0.35">
      <c r="A46" s="144">
        <f>Dépenses!A47</f>
        <v>0</v>
      </c>
      <c r="B46" s="144">
        <f>Dépenses!B47</f>
        <v>0</v>
      </c>
      <c r="C46" s="144">
        <f>Dépenses!C47</f>
        <v>0</v>
      </c>
      <c r="D46" s="144">
        <f>Dépenses!D47</f>
        <v>0</v>
      </c>
      <c r="E46" s="147">
        <f>Dépenses!E47</f>
        <v>0</v>
      </c>
      <c r="F46" s="148">
        <f>Dépenses!F47</f>
        <v>0</v>
      </c>
      <c r="K46" s="158">
        <f>IF(S46&lt;E46,MAX($K$15:K45)+1,0)</f>
        <v>0</v>
      </c>
      <c r="L46" s="194">
        <f t="shared" si="1"/>
        <v>0</v>
      </c>
      <c r="M46" s="159">
        <f t="shared" si="2"/>
        <v>0</v>
      </c>
      <c r="N46" s="160"/>
      <c r="O46" s="161">
        <f t="shared" si="7"/>
        <v>0</v>
      </c>
      <c r="P46" s="83"/>
      <c r="Q46" s="162"/>
      <c r="R46" s="163"/>
      <c r="S46" s="197" t="str">
        <f t="shared" si="8"/>
        <v/>
      </c>
      <c r="T46" s="164">
        <f t="shared" si="3"/>
        <v>0</v>
      </c>
      <c r="U46" s="165"/>
      <c r="W46" s="249"/>
      <c r="X46" s="80">
        <v>32</v>
      </c>
      <c r="Y46" s="166">
        <f t="shared" si="4"/>
        <v>0</v>
      </c>
      <c r="Z46" s="252"/>
      <c r="AA46" s="252"/>
      <c r="AB46" s="252"/>
      <c r="AC46" s="252"/>
      <c r="AD46" s="167"/>
      <c r="AE46" s="168">
        <f t="shared" si="5"/>
        <v>0</v>
      </c>
      <c r="AF46" s="183" t="e">
        <f t="shared" si="6"/>
        <v>#DIV/0!</v>
      </c>
    </row>
    <row r="47" spans="1:32" ht="27" customHeight="1" x14ac:dyDescent="0.35">
      <c r="A47" s="144">
        <f>Dépenses!A48</f>
        <v>0</v>
      </c>
      <c r="B47" s="144">
        <f>Dépenses!B48</f>
        <v>0</v>
      </c>
      <c r="C47" s="144">
        <f>Dépenses!C48</f>
        <v>0</v>
      </c>
      <c r="D47" s="144">
        <f>Dépenses!D48</f>
        <v>0</v>
      </c>
      <c r="E47" s="147">
        <f>Dépenses!E48</f>
        <v>0</v>
      </c>
      <c r="F47" s="148">
        <f>Dépenses!F48</f>
        <v>0</v>
      </c>
      <c r="K47" s="158">
        <f>IF(S47&lt;E47,MAX($K$15:K46)+1,0)</f>
        <v>0</v>
      </c>
      <c r="L47" s="194">
        <f t="shared" si="1"/>
        <v>0</v>
      </c>
      <c r="M47" s="159">
        <f t="shared" si="2"/>
        <v>0</v>
      </c>
      <c r="N47" s="160"/>
      <c r="O47" s="161">
        <f t="shared" si="7"/>
        <v>0</v>
      </c>
      <c r="P47" s="83"/>
      <c r="Q47" s="162"/>
      <c r="R47" s="163"/>
      <c r="S47" s="197" t="str">
        <f t="shared" si="8"/>
        <v/>
      </c>
      <c r="T47" s="164">
        <f t="shared" si="3"/>
        <v>0</v>
      </c>
      <c r="U47" s="165"/>
      <c r="W47" s="249"/>
      <c r="X47" s="80">
        <v>33</v>
      </c>
      <c r="Y47" s="166">
        <f t="shared" si="4"/>
        <v>0</v>
      </c>
      <c r="Z47" s="252"/>
      <c r="AA47" s="252"/>
      <c r="AB47" s="252"/>
      <c r="AC47" s="252"/>
      <c r="AD47" s="167"/>
      <c r="AE47" s="168">
        <f t="shared" si="5"/>
        <v>0</v>
      </c>
      <c r="AF47" s="183" t="e">
        <f t="shared" si="6"/>
        <v>#DIV/0!</v>
      </c>
    </row>
    <row r="48" spans="1:32" ht="27" customHeight="1" thickBot="1" x14ac:dyDescent="0.4">
      <c r="A48" s="144">
        <f>Dépenses!A49</f>
        <v>0</v>
      </c>
      <c r="B48" s="144">
        <f>Dépenses!B49</f>
        <v>0</v>
      </c>
      <c r="C48" s="144">
        <f>Dépenses!C49</f>
        <v>0</v>
      </c>
      <c r="D48" s="144">
        <f>Dépenses!D49</f>
        <v>0</v>
      </c>
      <c r="E48" s="147">
        <f>Dépenses!E49</f>
        <v>0</v>
      </c>
      <c r="F48" s="148">
        <f>Dépenses!F49</f>
        <v>0</v>
      </c>
      <c r="K48" s="158">
        <f>IF(S48&lt;E48,MAX($K$15:K47)+1,0)</f>
        <v>0</v>
      </c>
      <c r="L48" s="194">
        <f t="shared" si="1"/>
        <v>0</v>
      </c>
      <c r="M48" s="159">
        <f t="shared" si="2"/>
        <v>0</v>
      </c>
      <c r="N48" s="160"/>
      <c r="O48" s="161">
        <f t="shared" si="7"/>
        <v>0</v>
      </c>
      <c r="P48" s="83"/>
      <c r="Q48" s="162"/>
      <c r="R48" s="163"/>
      <c r="S48" s="197" t="str">
        <f t="shared" si="8"/>
        <v/>
      </c>
      <c r="T48" s="164">
        <f t="shared" si="3"/>
        <v>0</v>
      </c>
      <c r="U48" s="165"/>
      <c r="W48" s="250"/>
      <c r="X48" s="170">
        <v>34</v>
      </c>
      <c r="Y48" s="171">
        <f t="shared" si="4"/>
        <v>0</v>
      </c>
      <c r="Z48" s="255"/>
      <c r="AA48" s="255"/>
      <c r="AB48" s="255"/>
      <c r="AC48" s="255"/>
      <c r="AD48" s="172"/>
      <c r="AE48" s="185">
        <f t="shared" si="5"/>
        <v>0</v>
      </c>
      <c r="AF48" s="184" t="e">
        <f t="shared" si="6"/>
        <v>#DIV/0!</v>
      </c>
    </row>
    <row r="49" spans="1:25" ht="15" thickBot="1" x14ac:dyDescent="0.4">
      <c r="A49" s="149"/>
      <c r="B49" s="149"/>
      <c r="C49" s="149"/>
      <c r="D49" s="146"/>
      <c r="E49" s="150">
        <f>SUM(E15:E48)</f>
        <v>0</v>
      </c>
      <c r="F49" s="58"/>
      <c r="G49" s="57"/>
      <c r="H49" s="57"/>
      <c r="I49" s="57"/>
      <c r="J49" s="57"/>
      <c r="K49" s="173"/>
      <c r="L49" s="174"/>
      <c r="M49" s="175"/>
      <c r="N49" s="176"/>
      <c r="O49" s="176">
        <f>SUM(O15:O48)</f>
        <v>0</v>
      </c>
      <c r="P49" s="177"/>
      <c r="Q49" s="178"/>
      <c r="R49" s="179"/>
      <c r="S49" s="176">
        <f>SUM(S15:S48)</f>
        <v>0</v>
      </c>
      <c r="T49" s="176"/>
      <c r="U49" s="178"/>
      <c r="Y49" s="156"/>
    </row>
    <row r="50" spans="1:25" x14ac:dyDescent="0.35">
      <c r="F50" s="58"/>
      <c r="G50" s="55"/>
      <c r="H50" s="55"/>
      <c r="I50" s="55"/>
      <c r="J50" s="55"/>
      <c r="K50" s="180"/>
      <c r="L50" s="55"/>
      <c r="M50" s="55"/>
      <c r="N50" s="181"/>
      <c r="O50" s="181"/>
      <c r="P50" s="181"/>
      <c r="Q50" s="181"/>
      <c r="R50" s="60"/>
      <c r="S50" s="60"/>
      <c r="T50" s="60"/>
      <c r="U50" s="61"/>
      <c r="Y50" s="156"/>
    </row>
    <row r="51" spans="1:25" x14ac:dyDescent="0.35">
      <c r="A51" s="146"/>
      <c r="B51" s="146"/>
      <c r="C51" s="151"/>
      <c r="D51" s="10"/>
      <c r="E51" s="58"/>
      <c r="F51" s="10"/>
      <c r="G51" s="58"/>
      <c r="H51" s="58"/>
      <c r="I51" s="58"/>
      <c r="J51" s="58"/>
      <c r="K51" s="58"/>
      <c r="L51" s="58"/>
    </row>
    <row r="52" spans="1:25" ht="15" thickBot="1" x14ac:dyDescent="0.4">
      <c r="A52" s="10"/>
      <c r="B52" s="10"/>
      <c r="C52" s="10"/>
      <c r="D52" s="10"/>
      <c r="E52" s="58"/>
      <c r="F52" s="58"/>
      <c r="G52" s="55"/>
      <c r="H52" s="55"/>
      <c r="I52" s="55"/>
      <c r="J52" s="55"/>
      <c r="K52" s="55"/>
      <c r="L52" s="55"/>
      <c r="M52" s="10"/>
      <c r="N52"/>
    </row>
    <row r="53" spans="1:25" ht="41.5" customHeight="1" thickBot="1" x14ac:dyDescent="0.4">
      <c r="A53" s="323" t="s">
        <v>99</v>
      </c>
      <c r="B53" s="324"/>
      <c r="C53" s="324"/>
      <c r="D53" s="325"/>
      <c r="E53" s="152">
        <f>E49</f>
        <v>0</v>
      </c>
      <c r="F53" s="58"/>
      <c r="G53" s="55"/>
      <c r="H53" s="55"/>
      <c r="I53" s="55"/>
      <c r="J53" s="55"/>
      <c r="K53" s="55"/>
      <c r="L53" s="307" t="s">
        <v>105</v>
      </c>
      <c r="M53" s="319"/>
      <c r="N53" s="100">
        <f>S49</f>
        <v>0</v>
      </c>
      <c r="O53" s="74" t="str">
        <f>IF(O49&lt;S49,"ERREUR Mt total éligible inférieur au Mt total éligible raisonnable","")</f>
        <v/>
      </c>
    </row>
    <row r="54" spans="1:25" ht="15.5" x14ac:dyDescent="0.35">
      <c r="G54" s="59"/>
      <c r="H54" s="59"/>
      <c r="I54" s="59"/>
      <c r="J54" s="59"/>
      <c r="K54" s="59"/>
      <c r="L54" s="59"/>
      <c r="N54" s="45"/>
      <c r="O54" s="74" t="str">
        <f>IF(E49&lt;M49,"ERREUR Mt total éligible supérieur au Mt total présenté","")</f>
        <v/>
      </c>
    </row>
    <row r="55" spans="1:25" x14ac:dyDescent="0.35">
      <c r="G55" s="59"/>
      <c r="H55" s="59"/>
      <c r="I55" s="59"/>
      <c r="J55" s="59"/>
      <c r="K55" s="59"/>
      <c r="L55" s="59"/>
      <c r="N55"/>
    </row>
    <row r="56" spans="1:25" x14ac:dyDescent="0.35">
      <c r="G56" s="59"/>
      <c r="H56" s="59"/>
      <c r="I56" s="59"/>
      <c r="J56" s="59"/>
      <c r="K56" s="59"/>
      <c r="L56" s="59"/>
      <c r="N56"/>
    </row>
    <row r="57" spans="1:25" x14ac:dyDescent="0.35">
      <c r="N57"/>
    </row>
    <row r="58" spans="1:25" ht="23" x14ac:dyDescent="0.5">
      <c r="A58" s="98" t="s">
        <v>100</v>
      </c>
    </row>
    <row r="60" spans="1:25" ht="41.5" customHeight="1" x14ac:dyDescent="0.35">
      <c r="A60" s="290" t="s">
        <v>74</v>
      </c>
      <c r="B60" s="290"/>
      <c r="C60" s="290"/>
      <c r="D60" s="290"/>
      <c r="E60" s="290"/>
      <c r="F60" s="290"/>
      <c r="G60" s="290"/>
      <c r="H60" s="290"/>
      <c r="L60" s="303" t="s">
        <v>74</v>
      </c>
      <c r="M60" s="303"/>
      <c r="N60" s="303"/>
      <c r="O60" s="303"/>
      <c r="P60" s="303"/>
      <c r="Q60" s="303"/>
      <c r="R60" s="303"/>
      <c r="S60" s="303"/>
    </row>
    <row r="61" spans="1:25" ht="54" customHeight="1" x14ac:dyDescent="0.35">
      <c r="A61" s="310" t="s">
        <v>76</v>
      </c>
      <c r="B61" s="311"/>
      <c r="C61" s="311"/>
      <c r="D61" s="312"/>
      <c r="E61" s="290" t="s">
        <v>77</v>
      </c>
      <c r="F61" s="290"/>
      <c r="G61" s="290"/>
      <c r="H61" s="290"/>
      <c r="L61" s="303" t="s">
        <v>76</v>
      </c>
      <c r="M61" s="303"/>
      <c r="N61" s="303"/>
      <c r="O61" s="303"/>
      <c r="P61" s="303" t="s">
        <v>77</v>
      </c>
      <c r="Q61" s="303"/>
      <c r="R61" s="303"/>
      <c r="S61" s="303"/>
    </row>
    <row r="62" spans="1:25" ht="86.5" customHeight="1" x14ac:dyDescent="0.35">
      <c r="A62" s="93" t="s">
        <v>102</v>
      </c>
      <c r="B62" s="86" t="s">
        <v>104</v>
      </c>
      <c r="C62" s="86" t="s">
        <v>93</v>
      </c>
      <c r="D62" s="86" t="s">
        <v>90</v>
      </c>
      <c r="E62" s="93" t="s">
        <v>103</v>
      </c>
      <c r="F62" s="86" t="s">
        <v>104</v>
      </c>
      <c r="G62" s="86" t="s">
        <v>93</v>
      </c>
      <c r="H62" s="86" t="s">
        <v>90</v>
      </c>
      <c r="L62" s="97" t="s">
        <v>115</v>
      </c>
      <c r="M62" s="72" t="s">
        <v>95</v>
      </c>
      <c r="N62" s="72" t="s">
        <v>93</v>
      </c>
      <c r="O62" s="72" t="s">
        <v>96</v>
      </c>
      <c r="P62" s="97" t="s">
        <v>115</v>
      </c>
      <c r="Q62" s="72" t="s">
        <v>95</v>
      </c>
      <c r="R62" s="87" t="s">
        <v>93</v>
      </c>
      <c r="S62" s="72" t="s">
        <v>96</v>
      </c>
    </row>
    <row r="63" spans="1:25" ht="53.15" customHeight="1" x14ac:dyDescent="0.35">
      <c r="A63" s="84">
        <f>Dépenses!A61</f>
        <v>0</v>
      </c>
      <c r="B63" s="84">
        <f>Dépenses!B61</f>
        <v>0</v>
      </c>
      <c r="C63" s="94" t="str">
        <f>Dépenses!C61</f>
        <v/>
      </c>
      <c r="D63" s="94" t="str">
        <f>Dépenses!D61</f>
        <v/>
      </c>
      <c r="E63" s="84">
        <f>Dépenses!E61</f>
        <v>0</v>
      </c>
      <c r="F63" s="84">
        <f>Dépenses!F61</f>
        <v>0</v>
      </c>
      <c r="G63" s="94" t="str">
        <f>Dépenses!G61</f>
        <v/>
      </c>
      <c r="H63" s="94" t="str">
        <f>Dépenses!H61</f>
        <v/>
      </c>
      <c r="L63" s="128">
        <f>A63</f>
        <v>0</v>
      </c>
      <c r="M63" s="128">
        <f t="shared" ref="M63:M69" si="9">B63</f>
        <v>0</v>
      </c>
      <c r="N63" s="275" t="str">
        <f>IF(L63=0,"",VLOOKUP(L63,Référentiel!$B$2:$C$5,2,FALSE))</f>
        <v/>
      </c>
      <c r="O63" s="275" t="str">
        <f>IF(L63=0,"",M63*N63)</f>
        <v/>
      </c>
      <c r="P63" s="128">
        <f>E63</f>
        <v>0</v>
      </c>
      <c r="Q63" s="128">
        <f>F63</f>
        <v>0</v>
      </c>
      <c r="R63" s="275" t="str">
        <f>IF(P63=0,"",VLOOKUP(P63,Référentiel!$D$2:$E$4,2,FALSE))</f>
        <v/>
      </c>
      <c r="S63" s="275" t="str">
        <f>IF(P63=0,"",Q63*R63)</f>
        <v/>
      </c>
    </row>
    <row r="64" spans="1:25" ht="36" customHeight="1" x14ac:dyDescent="0.35">
      <c r="A64" s="84">
        <f>Dépenses!A62</f>
        <v>0</v>
      </c>
      <c r="B64" s="84">
        <f>Dépenses!B62</f>
        <v>0</v>
      </c>
      <c r="C64" s="94" t="str">
        <f>Dépenses!C62</f>
        <v/>
      </c>
      <c r="D64" s="94" t="str">
        <f>Dépenses!D62</f>
        <v/>
      </c>
      <c r="E64" s="84">
        <f>Dépenses!E62</f>
        <v>0</v>
      </c>
      <c r="F64" s="84">
        <f>Dépenses!F62</f>
        <v>0</v>
      </c>
      <c r="G64" s="94" t="str">
        <f>Dépenses!G62</f>
        <v/>
      </c>
      <c r="H64" s="94" t="str">
        <f>Dépenses!H62</f>
        <v/>
      </c>
      <c r="L64" s="128">
        <f t="shared" ref="L64:L69" si="10">A64</f>
        <v>0</v>
      </c>
      <c r="M64" s="128">
        <f t="shared" si="9"/>
        <v>0</v>
      </c>
      <c r="N64" s="275" t="str">
        <f>IF(L64=0,"",VLOOKUP(L64,Référentiel!$B$2:$C$5,2,FALSE))</f>
        <v/>
      </c>
      <c r="O64" s="275" t="str">
        <f>IF(L64=0,"",M64*N64)</f>
        <v/>
      </c>
      <c r="P64" s="128">
        <f t="shared" ref="P64:P69" si="11">E64</f>
        <v>0</v>
      </c>
      <c r="Q64" s="128">
        <f t="shared" ref="Q64:Q69" si="12">F64</f>
        <v>0</v>
      </c>
      <c r="R64" s="275" t="str">
        <f>IF(P64=0,"",VLOOKUP(P64,Référentiel!$D$2:$E$4,2,FALSE))</f>
        <v/>
      </c>
      <c r="S64" s="275" t="str">
        <f>IF(P64=0,"",Q64*R64)</f>
        <v/>
      </c>
    </row>
    <row r="65" spans="1:19" x14ac:dyDescent="0.35">
      <c r="A65" s="84">
        <f>Dépenses!A63</f>
        <v>0</v>
      </c>
      <c r="B65" s="84">
        <f>Dépenses!B63</f>
        <v>0</v>
      </c>
      <c r="C65" s="94" t="str">
        <f>Dépenses!C63</f>
        <v/>
      </c>
      <c r="D65" s="94" t="str">
        <f>Dépenses!D63</f>
        <v/>
      </c>
      <c r="E65" s="84">
        <f>Dépenses!E63</f>
        <v>0</v>
      </c>
      <c r="F65" s="84">
        <f>Dépenses!F63</f>
        <v>0</v>
      </c>
      <c r="G65" s="94" t="str">
        <f>Dépenses!G63</f>
        <v/>
      </c>
      <c r="H65" s="94" t="str">
        <f>Dépenses!H63</f>
        <v/>
      </c>
      <c r="L65" s="128">
        <f t="shared" si="10"/>
        <v>0</v>
      </c>
      <c r="M65" s="128">
        <f t="shared" si="9"/>
        <v>0</v>
      </c>
      <c r="N65" s="275" t="str">
        <f>IF(L65=0,"",VLOOKUP(L65,Référentiel!$B$2:$C$5,2,FALSE))</f>
        <v/>
      </c>
      <c r="O65" s="275" t="str">
        <f t="shared" ref="O65:O69" si="13">IF(L65=0,"",M65*N65)</f>
        <v/>
      </c>
      <c r="P65" s="128">
        <f t="shared" si="11"/>
        <v>0</v>
      </c>
      <c r="Q65" s="128">
        <f t="shared" si="12"/>
        <v>0</v>
      </c>
      <c r="R65" s="275" t="str">
        <f>IF(P65=0,"",VLOOKUP(P65,Référentiel!$D$2:$E$4,2,FALSE))</f>
        <v/>
      </c>
      <c r="S65" s="275" t="str">
        <f>IF(P65=0,"",Q65*R65)</f>
        <v/>
      </c>
    </row>
    <row r="66" spans="1:19" x14ac:dyDescent="0.35">
      <c r="A66" s="84">
        <f>Dépenses!A64</f>
        <v>0</v>
      </c>
      <c r="B66" s="84">
        <f>Dépenses!B64</f>
        <v>0</v>
      </c>
      <c r="C66" s="94" t="str">
        <f>Dépenses!C64</f>
        <v/>
      </c>
      <c r="D66" s="94" t="str">
        <f>Dépenses!D64</f>
        <v/>
      </c>
      <c r="E66" s="84">
        <f>Dépenses!E64</f>
        <v>0</v>
      </c>
      <c r="F66" s="84">
        <f>Dépenses!F64</f>
        <v>0</v>
      </c>
      <c r="G66" s="94" t="str">
        <f>Dépenses!G64</f>
        <v/>
      </c>
      <c r="H66" s="94" t="str">
        <f>Dépenses!H64</f>
        <v/>
      </c>
      <c r="L66" s="128">
        <f t="shared" si="10"/>
        <v>0</v>
      </c>
      <c r="M66" s="128">
        <f t="shared" si="9"/>
        <v>0</v>
      </c>
      <c r="N66" s="275" t="str">
        <f>IF(L66=0,"",VLOOKUP(L66,Référentiel!$B$2:$C$5,2,FALSE))</f>
        <v/>
      </c>
      <c r="O66" s="275" t="str">
        <f t="shared" si="13"/>
        <v/>
      </c>
      <c r="P66" s="128">
        <f t="shared" si="11"/>
        <v>0</v>
      </c>
      <c r="Q66" s="128">
        <f t="shared" si="12"/>
        <v>0</v>
      </c>
      <c r="R66" s="275" t="str">
        <f>IF(P66=0,"",VLOOKUP(P66,Référentiel!$D$2:$E$4,2,FALSE))</f>
        <v/>
      </c>
      <c r="S66" s="275" t="str">
        <f t="shared" ref="S66:S69" si="14">IF(P66=0,"",Q66*R66)</f>
        <v/>
      </c>
    </row>
    <row r="67" spans="1:19" x14ac:dyDescent="0.35">
      <c r="A67" s="84">
        <f>Dépenses!A65</f>
        <v>0</v>
      </c>
      <c r="B67" s="84">
        <f>Dépenses!B65</f>
        <v>0</v>
      </c>
      <c r="C67" s="94" t="str">
        <f>Dépenses!C65</f>
        <v/>
      </c>
      <c r="D67" s="94" t="str">
        <f>Dépenses!D65</f>
        <v/>
      </c>
      <c r="E67" s="84">
        <f>Dépenses!E65</f>
        <v>0</v>
      </c>
      <c r="F67" s="84">
        <f>Dépenses!F65</f>
        <v>0</v>
      </c>
      <c r="G67" s="94" t="str">
        <f>Dépenses!G65</f>
        <v/>
      </c>
      <c r="H67" s="94" t="str">
        <f>Dépenses!H65</f>
        <v/>
      </c>
      <c r="L67" s="128">
        <f t="shared" si="10"/>
        <v>0</v>
      </c>
      <c r="M67" s="128">
        <f t="shared" si="9"/>
        <v>0</v>
      </c>
      <c r="N67" s="275" t="str">
        <f>IF(L67=0,"",VLOOKUP(L67,Référentiel!$B$2:$C$5,2,FALSE))</f>
        <v/>
      </c>
      <c r="O67" s="275" t="str">
        <f t="shared" si="13"/>
        <v/>
      </c>
      <c r="P67" s="128">
        <f t="shared" si="11"/>
        <v>0</v>
      </c>
      <c r="Q67" s="128">
        <f t="shared" si="12"/>
        <v>0</v>
      </c>
      <c r="R67" s="275" t="str">
        <f>IF(P67=0,"",VLOOKUP(P67,Référentiel!$D$2:$E$4,2,FALSE))</f>
        <v/>
      </c>
      <c r="S67" s="275" t="str">
        <f t="shared" si="14"/>
        <v/>
      </c>
    </row>
    <row r="68" spans="1:19" x14ac:dyDescent="0.35">
      <c r="A68" s="84">
        <f>Dépenses!A66</f>
        <v>0</v>
      </c>
      <c r="B68" s="84">
        <f>Dépenses!B66</f>
        <v>0</v>
      </c>
      <c r="C68" s="94" t="str">
        <f>Dépenses!C66</f>
        <v/>
      </c>
      <c r="D68" s="94" t="str">
        <f>Dépenses!D66</f>
        <v/>
      </c>
      <c r="E68" s="84">
        <f>Dépenses!E66</f>
        <v>0</v>
      </c>
      <c r="F68" s="84">
        <f>Dépenses!F66</f>
        <v>0</v>
      </c>
      <c r="G68" s="94" t="str">
        <f>Dépenses!G66</f>
        <v/>
      </c>
      <c r="H68" s="94" t="str">
        <f>Dépenses!H66</f>
        <v/>
      </c>
      <c r="L68" s="128">
        <f t="shared" si="10"/>
        <v>0</v>
      </c>
      <c r="M68" s="128">
        <f t="shared" si="9"/>
        <v>0</v>
      </c>
      <c r="N68" s="275" t="str">
        <f>IF(L68=0,"",VLOOKUP(L68,Référentiel!$B$2:$C$5,2,FALSE))</f>
        <v/>
      </c>
      <c r="O68" s="275" t="str">
        <f t="shared" si="13"/>
        <v/>
      </c>
      <c r="P68" s="128">
        <f t="shared" si="11"/>
        <v>0</v>
      </c>
      <c r="Q68" s="128">
        <f t="shared" si="12"/>
        <v>0</v>
      </c>
      <c r="R68" s="275" t="str">
        <f>IF(P68=0,"",VLOOKUP(P68,Référentiel!$D$2:$E$4,2,FALSE))</f>
        <v/>
      </c>
      <c r="S68" s="275" t="str">
        <f t="shared" si="14"/>
        <v/>
      </c>
    </row>
    <row r="69" spans="1:19" x14ac:dyDescent="0.35">
      <c r="A69" s="84">
        <f>Dépenses!A67</f>
        <v>0</v>
      </c>
      <c r="B69" s="84">
        <f>Dépenses!B67</f>
        <v>0</v>
      </c>
      <c r="C69" s="94" t="str">
        <f>Dépenses!C67</f>
        <v/>
      </c>
      <c r="D69" s="94" t="str">
        <f>Dépenses!D67</f>
        <v/>
      </c>
      <c r="E69" s="84">
        <f>Dépenses!E67</f>
        <v>0</v>
      </c>
      <c r="F69" s="84">
        <f>Dépenses!F67</f>
        <v>0</v>
      </c>
      <c r="G69" s="94" t="str">
        <f>Dépenses!G67</f>
        <v/>
      </c>
      <c r="H69" s="95" t="str">
        <f>Dépenses!H67</f>
        <v/>
      </c>
      <c r="L69" s="128">
        <f t="shared" si="10"/>
        <v>0</v>
      </c>
      <c r="M69" s="128">
        <f t="shared" si="9"/>
        <v>0</v>
      </c>
      <c r="N69" s="275" t="str">
        <f>IF(L69=0,"",VLOOKUP(L69,Référentiel!$B$2:$C$5,2,FALSE))</f>
        <v/>
      </c>
      <c r="O69" s="275" t="str">
        <f t="shared" si="13"/>
        <v/>
      </c>
      <c r="P69" s="128">
        <f t="shared" si="11"/>
        <v>0</v>
      </c>
      <c r="Q69" s="128">
        <f t="shared" si="12"/>
        <v>0</v>
      </c>
      <c r="R69" s="275" t="str">
        <f>IF(P69=0,"",VLOOKUP(P69,Référentiel!$D$2:$E$4,2,FALSE))</f>
        <v/>
      </c>
      <c r="S69" s="275" t="str">
        <f t="shared" si="14"/>
        <v/>
      </c>
    </row>
    <row r="70" spans="1:19" ht="18" x14ac:dyDescent="0.35">
      <c r="A70" s="283" t="s">
        <v>97</v>
      </c>
      <c r="B70" s="284"/>
      <c r="C70" s="284"/>
      <c r="D70" s="284"/>
      <c r="E70" s="284"/>
      <c r="F70" s="284"/>
      <c r="G70" s="285"/>
      <c r="H70" s="96">
        <f>Dépenses!H69</f>
        <v>0</v>
      </c>
      <c r="L70" s="304" t="s">
        <v>97</v>
      </c>
      <c r="M70" s="305"/>
      <c r="N70" s="305"/>
      <c r="O70" s="305"/>
      <c r="P70" s="305"/>
      <c r="Q70" s="305"/>
      <c r="R70" s="306"/>
      <c r="S70" s="276">
        <f>SUM(O63:O69,S63:S69)</f>
        <v>0</v>
      </c>
    </row>
    <row r="71" spans="1:19" ht="40.5" customHeight="1" x14ac:dyDescent="0.35">
      <c r="A71" s="290" t="s">
        <v>88</v>
      </c>
      <c r="B71" s="290"/>
      <c r="C71" s="290"/>
      <c r="D71" s="290"/>
      <c r="E71" s="290"/>
      <c r="F71" s="290"/>
      <c r="G71" s="290"/>
      <c r="H71" s="290"/>
      <c r="L71" s="303" t="s">
        <v>88</v>
      </c>
      <c r="M71" s="303"/>
      <c r="N71" s="303"/>
      <c r="O71" s="303"/>
      <c r="P71" s="303"/>
      <c r="Q71" s="303"/>
      <c r="R71" s="303"/>
      <c r="S71" s="303"/>
    </row>
    <row r="72" spans="1:19" ht="35.15" customHeight="1" x14ac:dyDescent="0.35">
      <c r="A72" s="290" t="s">
        <v>76</v>
      </c>
      <c r="B72" s="290"/>
      <c r="C72" s="290"/>
      <c r="D72" s="290"/>
      <c r="E72" s="290" t="s">
        <v>77</v>
      </c>
      <c r="F72" s="290"/>
      <c r="G72" s="290"/>
      <c r="H72" s="290"/>
      <c r="L72" s="303" t="s">
        <v>76</v>
      </c>
      <c r="M72" s="303"/>
      <c r="N72" s="303"/>
      <c r="O72" s="303"/>
      <c r="P72" s="303" t="s">
        <v>77</v>
      </c>
      <c r="Q72" s="303"/>
      <c r="R72" s="303"/>
      <c r="S72" s="303"/>
    </row>
    <row r="73" spans="1:19" ht="88.5" customHeight="1" x14ac:dyDescent="0.35">
      <c r="A73" s="93" t="s">
        <v>102</v>
      </c>
      <c r="B73" s="86" t="s">
        <v>104</v>
      </c>
      <c r="C73" s="86" t="s">
        <v>93</v>
      </c>
      <c r="D73" s="86" t="s">
        <v>90</v>
      </c>
      <c r="E73" s="93" t="s">
        <v>102</v>
      </c>
      <c r="F73" s="86" t="s">
        <v>104</v>
      </c>
      <c r="G73" s="86" t="s">
        <v>93</v>
      </c>
      <c r="H73" s="86" t="s">
        <v>90</v>
      </c>
      <c r="L73" s="97" t="s">
        <v>115</v>
      </c>
      <c r="M73" s="72" t="s">
        <v>95</v>
      </c>
      <c r="N73" s="72" t="s">
        <v>93</v>
      </c>
      <c r="O73" s="72" t="s">
        <v>96</v>
      </c>
      <c r="P73" s="97" t="s">
        <v>115</v>
      </c>
      <c r="Q73" s="72" t="s">
        <v>95</v>
      </c>
      <c r="R73" s="87" t="s">
        <v>93</v>
      </c>
      <c r="S73" s="72" t="s">
        <v>96</v>
      </c>
    </row>
    <row r="74" spans="1:19" x14ac:dyDescent="0.35">
      <c r="A74" s="84">
        <f>Dépenses!A73</f>
        <v>0</v>
      </c>
      <c r="B74" s="154">
        <f>Dépenses!B73</f>
        <v>0</v>
      </c>
      <c r="C74" s="94" t="str">
        <f>Dépenses!C73</f>
        <v/>
      </c>
      <c r="D74" s="94" t="str">
        <f>Dépenses!D73</f>
        <v/>
      </c>
      <c r="E74" s="84">
        <f>Dépenses!E73</f>
        <v>0</v>
      </c>
      <c r="F74" s="84">
        <f>Dépenses!F73</f>
        <v>0</v>
      </c>
      <c r="G74" s="94" t="str">
        <f>Dépenses!G73</f>
        <v/>
      </c>
      <c r="H74" s="94" t="str">
        <f>Dépenses!H73</f>
        <v/>
      </c>
      <c r="L74" s="128">
        <f t="shared" ref="L74:L81" si="15">A74</f>
        <v>0</v>
      </c>
      <c r="M74" s="128">
        <f t="shared" ref="M74" si="16">B74</f>
        <v>0</v>
      </c>
      <c r="N74" s="275" t="str">
        <f>IF(L74=0,"",VLOOKUP(L74,Référentiel!$B$8:$C$12,2,FALSE))</f>
        <v/>
      </c>
      <c r="O74" s="275" t="str">
        <f>IF(L74=0,"",M74*N74)</f>
        <v/>
      </c>
      <c r="P74" s="128">
        <f t="shared" ref="P74:P81" si="17">E74</f>
        <v>0</v>
      </c>
      <c r="Q74" s="128">
        <f t="shared" ref="Q74:Q81" si="18">F74</f>
        <v>0</v>
      </c>
      <c r="R74" s="275" t="str">
        <f>IF(P74=0,"",VLOOKUP(P74,Référentiel!$D$8:$E$12,2,FALSE))</f>
        <v/>
      </c>
      <c r="S74" s="275" t="str">
        <f>IF(P74=0,"",Q74*R74)</f>
        <v/>
      </c>
    </row>
    <row r="75" spans="1:19" x14ac:dyDescent="0.35">
      <c r="A75" s="84">
        <f>Dépenses!A74</f>
        <v>0</v>
      </c>
      <c r="B75" s="84">
        <f>Dépenses!B74</f>
        <v>0</v>
      </c>
      <c r="C75" s="94" t="str">
        <f>Dépenses!C74</f>
        <v/>
      </c>
      <c r="D75" s="94" t="str">
        <f>Dépenses!D74</f>
        <v/>
      </c>
      <c r="E75" s="84">
        <f>Dépenses!E74</f>
        <v>0</v>
      </c>
      <c r="F75" s="84">
        <f>Dépenses!F74</f>
        <v>0</v>
      </c>
      <c r="G75" s="94" t="str">
        <f>Dépenses!G74</f>
        <v/>
      </c>
      <c r="H75" s="94" t="str">
        <f>Dépenses!H74</f>
        <v/>
      </c>
      <c r="L75" s="128">
        <f t="shared" si="15"/>
        <v>0</v>
      </c>
      <c r="M75" s="128">
        <f t="shared" ref="M75:M81" si="19">B75</f>
        <v>0</v>
      </c>
      <c r="N75" s="275" t="str">
        <f>IF(L75=0,"",VLOOKUP(L75,Référentiel!$B$8:$C$12,2,FALSE))</f>
        <v/>
      </c>
      <c r="O75" s="275" t="str">
        <f t="shared" ref="O75:O81" si="20">IF(L75=0,"",M75*N75)</f>
        <v/>
      </c>
      <c r="P75" s="128">
        <f t="shared" si="17"/>
        <v>0</v>
      </c>
      <c r="Q75" s="128">
        <f t="shared" si="18"/>
        <v>0</v>
      </c>
      <c r="R75" s="275" t="str">
        <f>IF(P75=0,"",VLOOKUP(P75,Référentiel!$D$8:$E$12,2,FALSE))</f>
        <v/>
      </c>
      <c r="S75" s="275" t="str">
        <f t="shared" ref="S75:S81" si="21">IF(P75=0,"",Q75*R75)</f>
        <v/>
      </c>
    </row>
    <row r="76" spans="1:19" ht="28" customHeight="1" x14ac:dyDescent="0.35">
      <c r="A76" s="84">
        <f>Dépenses!A75</f>
        <v>0</v>
      </c>
      <c r="B76" s="84">
        <f>Dépenses!B75</f>
        <v>0</v>
      </c>
      <c r="C76" s="94" t="str">
        <f>Dépenses!C75</f>
        <v/>
      </c>
      <c r="D76" s="94" t="str">
        <f>Dépenses!D75</f>
        <v/>
      </c>
      <c r="E76" s="84">
        <f>Dépenses!E75</f>
        <v>0</v>
      </c>
      <c r="F76" s="84">
        <f>Dépenses!F75</f>
        <v>0</v>
      </c>
      <c r="G76" s="94" t="str">
        <f>Dépenses!G75</f>
        <v/>
      </c>
      <c r="H76" s="94" t="str">
        <f>Dépenses!H75</f>
        <v/>
      </c>
      <c r="L76" s="128">
        <f t="shared" si="15"/>
        <v>0</v>
      </c>
      <c r="M76" s="128">
        <f t="shared" si="19"/>
        <v>0</v>
      </c>
      <c r="N76" s="275" t="str">
        <f>IF(L76=0,"",VLOOKUP(L76,Référentiel!$B$8:$C$12,2,FALSE))</f>
        <v/>
      </c>
      <c r="O76" s="275" t="str">
        <f t="shared" si="20"/>
        <v/>
      </c>
      <c r="P76" s="128">
        <f t="shared" si="17"/>
        <v>0</v>
      </c>
      <c r="Q76" s="128">
        <f t="shared" si="18"/>
        <v>0</v>
      </c>
      <c r="R76" s="275" t="str">
        <f>IF(P76=0,"",VLOOKUP(P76,Référentiel!$D$8:$E$12,2,FALSE))</f>
        <v/>
      </c>
      <c r="S76" s="275" t="str">
        <f t="shared" si="21"/>
        <v/>
      </c>
    </row>
    <row r="77" spans="1:19" x14ac:dyDescent="0.35">
      <c r="A77" s="84">
        <f>Dépenses!A76</f>
        <v>0</v>
      </c>
      <c r="B77" s="84">
        <f>Dépenses!B76</f>
        <v>0</v>
      </c>
      <c r="C77" s="94" t="str">
        <f>Dépenses!C76</f>
        <v/>
      </c>
      <c r="D77" s="94" t="str">
        <f>Dépenses!D76</f>
        <v/>
      </c>
      <c r="E77" s="84">
        <f>Dépenses!E76</f>
        <v>0</v>
      </c>
      <c r="F77" s="84">
        <f>Dépenses!F76</f>
        <v>0</v>
      </c>
      <c r="G77" s="94" t="str">
        <f>Dépenses!G76</f>
        <v/>
      </c>
      <c r="H77" s="94" t="str">
        <f>Dépenses!H76</f>
        <v/>
      </c>
      <c r="L77" s="128">
        <f t="shared" si="15"/>
        <v>0</v>
      </c>
      <c r="M77" s="128">
        <f t="shared" si="19"/>
        <v>0</v>
      </c>
      <c r="N77" s="275" t="str">
        <f>IF(L77=0,"",VLOOKUP(L77,Référentiel!$B$8:$C$12,2,FALSE))</f>
        <v/>
      </c>
      <c r="O77" s="275" t="str">
        <f t="shared" si="20"/>
        <v/>
      </c>
      <c r="P77" s="128">
        <f t="shared" si="17"/>
        <v>0</v>
      </c>
      <c r="Q77" s="128">
        <f t="shared" si="18"/>
        <v>0</v>
      </c>
      <c r="R77" s="275" t="str">
        <f>IF(P77=0,"",VLOOKUP(P77,Référentiel!$D$8:$E$12,2,FALSE))</f>
        <v/>
      </c>
      <c r="S77" s="275" t="str">
        <f t="shared" si="21"/>
        <v/>
      </c>
    </row>
    <row r="78" spans="1:19" x14ac:dyDescent="0.35">
      <c r="A78" s="84">
        <f>Dépenses!A77</f>
        <v>0</v>
      </c>
      <c r="B78" s="84">
        <f>Dépenses!B77</f>
        <v>0</v>
      </c>
      <c r="C78" s="94" t="str">
        <f>Dépenses!C77</f>
        <v/>
      </c>
      <c r="D78" s="94" t="str">
        <f>Dépenses!D77</f>
        <v/>
      </c>
      <c r="E78" s="84">
        <f>Dépenses!E77</f>
        <v>0</v>
      </c>
      <c r="F78" s="84">
        <f>Dépenses!F77</f>
        <v>0</v>
      </c>
      <c r="G78" s="94" t="str">
        <f>Dépenses!G77</f>
        <v/>
      </c>
      <c r="H78" s="94" t="str">
        <f>Dépenses!H77</f>
        <v/>
      </c>
      <c r="L78" s="128">
        <f t="shared" si="15"/>
        <v>0</v>
      </c>
      <c r="M78" s="128">
        <f t="shared" si="19"/>
        <v>0</v>
      </c>
      <c r="N78" s="275" t="str">
        <f>IF(L78=0,"",VLOOKUP(L78,Référentiel!$B$8:$C$12,2,FALSE))</f>
        <v/>
      </c>
      <c r="O78" s="275" t="str">
        <f t="shared" si="20"/>
        <v/>
      </c>
      <c r="P78" s="128">
        <f t="shared" si="17"/>
        <v>0</v>
      </c>
      <c r="Q78" s="128">
        <f t="shared" si="18"/>
        <v>0</v>
      </c>
      <c r="R78" s="275" t="str">
        <f>IF(P78=0,"",VLOOKUP(P78,Référentiel!$D$8:$E$12,2,FALSE))</f>
        <v/>
      </c>
      <c r="S78" s="275" t="str">
        <f t="shared" si="21"/>
        <v/>
      </c>
    </row>
    <row r="79" spans="1:19" x14ac:dyDescent="0.35">
      <c r="A79" s="84">
        <f>Dépenses!A78</f>
        <v>0</v>
      </c>
      <c r="B79" s="84">
        <f>Dépenses!B78</f>
        <v>0</v>
      </c>
      <c r="C79" s="94" t="str">
        <f>Dépenses!C78</f>
        <v/>
      </c>
      <c r="D79" s="94" t="str">
        <f>Dépenses!D78</f>
        <v/>
      </c>
      <c r="E79" s="84">
        <f>Dépenses!E78</f>
        <v>0</v>
      </c>
      <c r="F79" s="84">
        <f>Dépenses!F78</f>
        <v>0</v>
      </c>
      <c r="G79" s="94" t="str">
        <f>Dépenses!G78</f>
        <v/>
      </c>
      <c r="H79" s="94" t="str">
        <f>Dépenses!H78</f>
        <v/>
      </c>
      <c r="L79" s="128">
        <f t="shared" si="15"/>
        <v>0</v>
      </c>
      <c r="M79" s="128">
        <f t="shared" si="19"/>
        <v>0</v>
      </c>
      <c r="N79" s="275" t="str">
        <f>IF(L79=0,"",VLOOKUP(L79,Référentiel!$B$8:$C$12,2,FALSE))</f>
        <v/>
      </c>
      <c r="O79" s="275" t="str">
        <f t="shared" si="20"/>
        <v/>
      </c>
      <c r="P79" s="128">
        <f t="shared" si="17"/>
        <v>0</v>
      </c>
      <c r="Q79" s="128">
        <f t="shared" si="18"/>
        <v>0</v>
      </c>
      <c r="R79" s="275" t="str">
        <f>IF(P79=0,"",VLOOKUP(P79,Référentiel!$D$8:$E$12,2,FALSE))</f>
        <v/>
      </c>
      <c r="S79" s="275" t="str">
        <f t="shared" si="21"/>
        <v/>
      </c>
    </row>
    <row r="80" spans="1:19" x14ac:dyDescent="0.35">
      <c r="A80" s="84">
        <f>Dépenses!A79</f>
        <v>0</v>
      </c>
      <c r="B80" s="84">
        <f>Dépenses!B79</f>
        <v>0</v>
      </c>
      <c r="C80" s="94" t="str">
        <f>Dépenses!C79</f>
        <v/>
      </c>
      <c r="D80" s="94" t="str">
        <f>Dépenses!D79</f>
        <v/>
      </c>
      <c r="E80" s="84">
        <f>Dépenses!E79</f>
        <v>0</v>
      </c>
      <c r="F80" s="84">
        <f>Dépenses!F79</f>
        <v>0</v>
      </c>
      <c r="G80" s="94" t="str">
        <f>Dépenses!G79</f>
        <v/>
      </c>
      <c r="H80" s="94" t="str">
        <f>Dépenses!H79</f>
        <v/>
      </c>
      <c r="L80" s="128">
        <f t="shared" si="15"/>
        <v>0</v>
      </c>
      <c r="M80" s="128">
        <f t="shared" si="19"/>
        <v>0</v>
      </c>
      <c r="N80" s="275" t="str">
        <f>IF(L80=0,"",VLOOKUP(L80,Référentiel!$B$8:$C$12,2,FALSE))</f>
        <v/>
      </c>
      <c r="O80" s="275" t="str">
        <f t="shared" si="20"/>
        <v/>
      </c>
      <c r="P80" s="128">
        <f t="shared" si="17"/>
        <v>0</v>
      </c>
      <c r="Q80" s="128">
        <f t="shared" si="18"/>
        <v>0</v>
      </c>
      <c r="R80" s="275" t="str">
        <f>IF(P80=0,"",VLOOKUP(P80,Référentiel!$D$8:$E$12,2,FALSE))</f>
        <v/>
      </c>
      <c r="S80" s="275" t="str">
        <f t="shared" si="21"/>
        <v/>
      </c>
    </row>
    <row r="81" spans="1:19" x14ac:dyDescent="0.35">
      <c r="A81" s="84">
        <f>Dépenses!A80</f>
        <v>0</v>
      </c>
      <c r="B81" s="84">
        <f>Dépenses!B80</f>
        <v>0</v>
      </c>
      <c r="C81" s="94" t="str">
        <f>Dépenses!C80</f>
        <v/>
      </c>
      <c r="D81" s="94" t="str">
        <f>Dépenses!D80</f>
        <v/>
      </c>
      <c r="E81" s="84">
        <f>Dépenses!E80</f>
        <v>0</v>
      </c>
      <c r="F81" s="84">
        <f>Dépenses!F80</f>
        <v>0</v>
      </c>
      <c r="G81" s="94" t="str">
        <f>Dépenses!G80</f>
        <v/>
      </c>
      <c r="H81" s="95" t="str">
        <f>Dépenses!H80</f>
        <v/>
      </c>
      <c r="I81" s="92"/>
      <c r="J81" s="92"/>
      <c r="K81" s="92"/>
      <c r="L81" s="128">
        <f t="shared" si="15"/>
        <v>0</v>
      </c>
      <c r="M81" s="128">
        <f t="shared" si="19"/>
        <v>0</v>
      </c>
      <c r="N81" s="275" t="str">
        <f>IF(L81=0,"",VLOOKUP(L81,Référentiel!$B$8:$C$12,2,FALSE))</f>
        <v/>
      </c>
      <c r="O81" s="275" t="str">
        <f t="shared" si="20"/>
        <v/>
      </c>
      <c r="P81" s="128">
        <f t="shared" si="17"/>
        <v>0</v>
      </c>
      <c r="Q81" s="128">
        <f t="shared" si="18"/>
        <v>0</v>
      </c>
      <c r="R81" s="275" t="str">
        <f>IF(P81=0,"",VLOOKUP(P81,Référentiel!$D$8:$E$12,2,FALSE))</f>
        <v/>
      </c>
      <c r="S81" s="275" t="str">
        <f t="shared" si="21"/>
        <v/>
      </c>
    </row>
    <row r="82" spans="1:19" ht="18" x14ac:dyDescent="0.35">
      <c r="A82" s="283" t="s">
        <v>98</v>
      </c>
      <c r="B82" s="284"/>
      <c r="C82" s="284"/>
      <c r="D82" s="284"/>
      <c r="E82" s="284"/>
      <c r="F82" s="284"/>
      <c r="G82" s="285"/>
      <c r="H82" s="96">
        <f>Dépenses!H81</f>
        <v>0</v>
      </c>
      <c r="L82" s="304" t="s">
        <v>98</v>
      </c>
      <c r="M82" s="305"/>
      <c r="N82" s="305"/>
      <c r="O82" s="305"/>
      <c r="P82" s="305"/>
      <c r="Q82" s="305"/>
      <c r="R82" s="305"/>
      <c r="S82" s="277">
        <f>SUM(O74:O81,S74:S81)</f>
        <v>0</v>
      </c>
    </row>
    <row r="84" spans="1:19" ht="15" thickBot="1" x14ac:dyDescent="0.4"/>
    <row r="85" spans="1:19" ht="18" customHeight="1" thickBot="1" x14ac:dyDescent="0.4">
      <c r="A85" s="300" t="s">
        <v>27</v>
      </c>
      <c r="B85" s="301"/>
      <c r="C85" s="301"/>
      <c r="D85" s="301"/>
      <c r="E85" s="301"/>
      <c r="F85" s="302"/>
      <c r="G85" s="101">
        <f>Dépenses!G83</f>
        <v>0</v>
      </c>
      <c r="L85" s="307" t="s">
        <v>105</v>
      </c>
      <c r="M85" s="308"/>
      <c r="N85" s="308"/>
      <c r="O85" s="308"/>
      <c r="P85" s="308"/>
      <c r="Q85" s="308"/>
      <c r="R85" s="309"/>
      <c r="S85" s="99">
        <f>S70+S82</f>
        <v>0</v>
      </c>
    </row>
  </sheetData>
  <sheetProtection algorithmName="SHA-512" hashValue="oS4u4omnu2I1sD9sK35S+tcOf5BvJ9nF+FXXlFZTEverHWkxvPW6dBJnXz6ObSwrUmPl59XXa8p2AFz7EstYQw==" saltValue="7pv/ZRetfz48nFF5Xnmrzg==" spinCount="100000" sheet="1" formatRows="0" insertRows="0" autoFilter="0"/>
  <mergeCells count="26">
    <mergeCell ref="L53:M53"/>
    <mergeCell ref="L12:U12"/>
    <mergeCell ref="E72:H72"/>
    <mergeCell ref="A72:D72"/>
    <mergeCell ref="A70:G70"/>
    <mergeCell ref="A53:D53"/>
    <mergeCell ref="A6:D6"/>
    <mergeCell ref="B7:D7"/>
    <mergeCell ref="A9:D9"/>
    <mergeCell ref="B10:D10"/>
    <mergeCell ref="W12:AF12"/>
    <mergeCell ref="A82:G82"/>
    <mergeCell ref="A85:F85"/>
    <mergeCell ref="L60:S60"/>
    <mergeCell ref="P61:S61"/>
    <mergeCell ref="L72:O72"/>
    <mergeCell ref="L71:S71"/>
    <mergeCell ref="P72:S72"/>
    <mergeCell ref="L61:O61"/>
    <mergeCell ref="L70:R70"/>
    <mergeCell ref="L82:R82"/>
    <mergeCell ref="L85:R85"/>
    <mergeCell ref="A61:D61"/>
    <mergeCell ref="E61:H61"/>
    <mergeCell ref="A60:H60"/>
    <mergeCell ref="A71:H71"/>
  </mergeCells>
  <conditionalFormatting sqref="K15:K48">
    <cfRule type="cellIs" dxfId="13" priority="2" operator="notEqual">
      <formula>$O15</formula>
    </cfRule>
  </conditionalFormatting>
  <conditionalFormatting sqref="L63:L70">
    <cfRule type="cellIs" dxfId="12" priority="17" operator="notEqual">
      <formula>$A63</formula>
    </cfRule>
  </conditionalFormatting>
  <conditionalFormatting sqref="L74:L82">
    <cfRule type="cellIs" dxfId="11" priority="11" operator="notEqual">
      <formula>$A74</formula>
    </cfRule>
  </conditionalFormatting>
  <conditionalFormatting sqref="L15:M48">
    <cfRule type="cellIs" dxfId="10" priority="5" operator="notEqual">
      <formula>$A15</formula>
    </cfRule>
  </conditionalFormatting>
  <conditionalFormatting sqref="M63:S69">
    <cfRule type="cellIs" dxfId="9" priority="8" operator="notEqual">
      <formula>$A63</formula>
    </cfRule>
  </conditionalFormatting>
  <conditionalFormatting sqref="M74:S81">
    <cfRule type="cellIs" dxfId="8" priority="7" operator="notEqual">
      <formula>$A74</formula>
    </cfRule>
  </conditionalFormatting>
  <conditionalFormatting sqref="N15:N48">
    <cfRule type="cellIs" dxfId="7" priority="3" operator="greaterThan">
      <formula>0</formula>
    </cfRule>
  </conditionalFormatting>
  <conditionalFormatting sqref="O15:O48">
    <cfRule type="cellIs" dxfId="6" priority="6" operator="notEqual">
      <formula>$E15</formula>
    </cfRule>
  </conditionalFormatting>
  <conditionalFormatting sqref="S70">
    <cfRule type="cellIs" dxfId="5" priority="19" operator="notEqual">
      <formula>$A70</formula>
    </cfRule>
  </conditionalFormatting>
  <conditionalFormatting sqref="S82">
    <cfRule type="cellIs" dxfId="4" priority="12" operator="notEqual">
      <formula>$A82</formula>
    </cfRule>
  </conditionalFormatting>
  <conditionalFormatting sqref="S15:T48">
    <cfRule type="cellIs" dxfId="3" priority="4" operator="notEqual">
      <formula>$O15</formula>
    </cfRule>
  </conditionalFormatting>
  <conditionalFormatting sqref="W14:AF48">
    <cfRule type="expression" dxfId="2" priority="1">
      <formula>$W$12="Projet adaptation / Absence d'étude des coûts raisonnés"</formula>
    </cfRule>
  </conditionalFormatting>
  <dataValidations count="5">
    <dataValidation allowBlank="1" sqref="G49:J49 G12:J13 G1:J10 N50:P50 N14:O49 N1:O11 N13:P13 Y14 S45:V45 K14:K49 S14:S44 T34:V34 T25:U33 T35:U44 T14:U23 T24:V24 S46:U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P49 U15:U49" xr:uid="{1DA67951-540F-4380-8E8A-F12AA619684A}">
      <formula1>$A$21:$A$26</formula1>
    </dataValidation>
    <dataValidation type="list" allowBlank="1" showInputMessage="1" showErrorMessage="1" sqref="AD15:AD48" xr:uid="{618B96E2-C5DE-4000-9720-250931EEB0B2}">
      <formula1>"  ,x"</formula1>
    </dataValidation>
    <dataValidation type="list" allowBlank="1" showInputMessage="1" showErrorMessage="1" sqref="W12:AF12" xr:uid="{CF84A502-BB0A-47E0-BE25-24E0A1EEDCFF}">
      <formula1>"Coûts raisonnés , Projet adaptation / Absence d'étude des coûts raisonnés"</formula1>
    </dataValidation>
  </dataValidations>
  <pageMargins left="0.7" right="0.7" top="0.75" bottom="0.75" header="0.3" footer="0.3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F3642E5-7AF1-475C-A3E0-60295AC67392}">
          <x14:formula1>
            <xm:f>Référentiel!$A$21:$A$29</xm:f>
          </x14:formula1>
          <xm:sqref>P15:P48</xm:sqref>
        </x14:dataValidation>
        <x14:dataValidation type="list" allowBlank="1" showInputMessage="1" showErrorMessage="1" xr:uid="{3B032457-3106-41E7-BDC8-DEAAEAD4AD1D}">
          <x14:formula1>
            <xm:f>Référentiel!$D$8:$D$12</xm:f>
          </x14:formula1>
          <xm:sqref>L74:L81 P74:P81</xm:sqref>
        </x14:dataValidation>
        <x14:dataValidation type="list" allowBlank="1" showInputMessage="1" showErrorMessage="1" xr:uid="{A96CD450-C4BC-4B47-A034-D128C1200A3F}">
          <x14:formula1>
            <xm:f>Référentiel!$B$2:$B$5</xm:f>
          </x14:formula1>
          <xm:sqref>L63:L69</xm:sqref>
        </x14:dataValidation>
        <x14:dataValidation type="list" allowBlank="1" showInputMessage="1" showErrorMessage="1" xr:uid="{D48CD082-3DE5-407F-9DE0-1FA3BC0C7187}">
          <x14:formula1>
            <xm:f>Référentiel!$D$2:$D$4</xm:f>
          </x14:formula1>
          <xm:sqref>P63:P69</xm:sqref>
        </x14:dataValidation>
        <x14:dataValidation type="list" allowBlank="1" showInputMessage="1" showErrorMessage="1" xr:uid="{0E5B26E3-A229-449A-AF1E-9E363EC9FC00}">
          <x14:formula1>
            <xm:f>Référentiel!$A$2:$A$10</xm:f>
          </x14:formula1>
          <xm:sqref>L15:L48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 codeName="Feuil4">
    <tabColor theme="5"/>
    <pageSetUpPr fitToPage="1"/>
  </sheetPr>
  <dimension ref="A1:H29"/>
  <sheetViews>
    <sheetView topLeftCell="A20" zoomScale="90" zoomScaleNormal="90" workbookViewId="0">
      <selection activeCell="C23" sqref="C23"/>
    </sheetView>
  </sheetViews>
  <sheetFormatPr baseColWidth="10" defaultRowHeight="14.5" x14ac:dyDescent="0.35"/>
  <cols>
    <col min="1" max="1" width="39.1796875" customWidth="1"/>
    <col min="2" max="2" width="31" style="71" customWidth="1"/>
    <col min="3" max="3" width="28.453125" style="71" customWidth="1"/>
    <col min="4" max="4" width="57.54296875" customWidth="1"/>
    <col min="5" max="5" width="11.81640625" bestFit="1" customWidth="1"/>
  </cols>
  <sheetData>
    <row r="1" spans="1:4" ht="48" customHeight="1" x14ac:dyDescent="0.35">
      <c r="B1" s="320" t="s">
        <v>46</v>
      </c>
      <c r="C1" s="321"/>
      <c r="D1" s="322"/>
    </row>
    <row r="2" spans="1:4" ht="53.5" customHeight="1" x14ac:dyDescent="0.45">
      <c r="A2" s="33" t="s">
        <v>9</v>
      </c>
      <c r="B2" s="132" t="s">
        <v>6</v>
      </c>
      <c r="C2" s="131" t="s">
        <v>45</v>
      </c>
      <c r="D2" s="102" t="s">
        <v>34</v>
      </c>
    </row>
    <row r="3" spans="1:4" ht="34.5" customHeight="1" x14ac:dyDescent="0.35">
      <c r="A3" s="34" t="s">
        <v>107</v>
      </c>
      <c r="B3" s="129">
        <f ca="1">SUM(B4:B5)</f>
        <v>0</v>
      </c>
      <c r="C3" s="130">
        <f ca="1">SUM(C4:C5)</f>
        <v>0</v>
      </c>
      <c r="D3" s="279"/>
    </row>
    <row r="4" spans="1:4" ht="20.149999999999999" customHeight="1" x14ac:dyDescent="0.35">
      <c r="A4" s="36" t="s">
        <v>31</v>
      </c>
      <c r="B4" s="70">
        <f ca="1">'Synthèse à copier dans l''outil'!B3</f>
        <v>0</v>
      </c>
      <c r="C4" s="126">
        <f ca="1">SUMIF('Instruction Dépense'!$L$15:$S$48,"Matériel (outils, machines)",'Instruction Dépense'!$S$15:$S$48)</f>
        <v>0</v>
      </c>
      <c r="D4" s="280"/>
    </row>
    <row r="5" spans="1:4" x14ac:dyDescent="0.35">
      <c r="A5" s="36" t="s">
        <v>49</v>
      </c>
      <c r="B5" s="70">
        <f ca="1">'Synthèse à copier dans l''outil'!B4</f>
        <v>0</v>
      </c>
      <c r="C5" s="126">
        <f ca="1">SUMIF('Instruction Dépense'!$L$15:$S$48,"Equipement (autres investissements physiques)",'Instruction Dépense'!$S$15:$S$48)</f>
        <v>0</v>
      </c>
      <c r="D5" s="280"/>
    </row>
    <row r="6" spans="1:4" ht="20.149999999999999" customHeight="1" x14ac:dyDescent="0.35">
      <c r="A6" s="34" t="s">
        <v>57</v>
      </c>
      <c r="B6" s="69">
        <f ca="1">SUM(B7:B9)</f>
        <v>0</v>
      </c>
      <c r="C6" s="125">
        <f ca="1">SUM(C7:C9)</f>
        <v>0</v>
      </c>
      <c r="D6" s="280"/>
    </row>
    <row r="7" spans="1:4" ht="20.149999999999999" customHeight="1" x14ac:dyDescent="0.35">
      <c r="A7" s="36" t="s">
        <v>51</v>
      </c>
      <c r="B7" s="70">
        <f ca="1">'Synthèse à copier dans l''outil'!B6</f>
        <v>0</v>
      </c>
      <c r="C7" s="126">
        <f ca="1">SUMIF('Instruction Dépense'!$L$15:$S$48,"Construction gros œuvre / terrassement",'Instruction Dépense'!$S$15:$S$48)</f>
        <v>0</v>
      </c>
      <c r="D7" s="280"/>
    </row>
    <row r="8" spans="1:4" ht="20.149999999999999" customHeight="1" x14ac:dyDescent="0.35">
      <c r="A8" s="36" t="s">
        <v>52</v>
      </c>
      <c r="B8" s="70">
        <f ca="1">'Synthèse à copier dans l''outil'!B7</f>
        <v>0</v>
      </c>
      <c r="C8" s="126">
        <f ca="1">SUMIF('Instruction Dépense'!$L$15:$S$48,"Aménagements intérieurs bâtiment",'Instruction Dépense'!$S$15:$S$48)</f>
        <v>0</v>
      </c>
      <c r="D8" s="280"/>
    </row>
    <row r="9" spans="1:4" ht="20.149999999999999" customHeight="1" x14ac:dyDescent="0.35">
      <c r="A9" s="36" t="s">
        <v>144</v>
      </c>
      <c r="B9" s="70">
        <f ca="1">'Synthèse à copier dans l''outil'!B8</f>
        <v>0</v>
      </c>
      <c r="C9" s="126">
        <f ca="1">SUMIF('Instruction Dépense'!$L$15:$S$48,"Aménagements accès aux pâtures",'Instruction Dépense'!$S$15:$S$48)</f>
        <v>0</v>
      </c>
      <c r="D9" s="280"/>
    </row>
    <row r="10" spans="1:4" ht="20.149999999999999" customHeight="1" x14ac:dyDescent="0.35">
      <c r="A10" s="34" t="s">
        <v>58</v>
      </c>
      <c r="B10" s="69">
        <f ca="1">SUM(B11)</f>
        <v>0</v>
      </c>
      <c r="C10" s="125">
        <f ca="1">SUM(C11)</f>
        <v>0</v>
      </c>
      <c r="D10" s="280"/>
    </row>
    <row r="11" spans="1:4" ht="20.149999999999999" customHeight="1" x14ac:dyDescent="0.35">
      <c r="A11" s="36" t="s">
        <v>143</v>
      </c>
      <c r="B11" s="70">
        <f ca="1">'Synthèse à copier dans l''outil'!B10</f>
        <v>0</v>
      </c>
      <c r="C11" s="126">
        <f ca="1">SUMIF('Instruction Dépense'!$L$15:$S$48,"Haies et agroforesterie",'Instruction Dépense'!$S$15:$S$48)+'Instruction Dépense'!W85</f>
        <v>0</v>
      </c>
      <c r="D11" s="280"/>
    </row>
    <row r="12" spans="1:4" ht="20.149999999999999" customHeight="1" x14ac:dyDescent="0.35">
      <c r="A12" s="271" t="s">
        <v>59</v>
      </c>
      <c r="B12" s="133">
        <f ca="1">SUM(B13:B15)</f>
        <v>0</v>
      </c>
      <c r="C12" s="136">
        <f ca="1">SUM(C13:C15)</f>
        <v>0</v>
      </c>
      <c r="D12" s="280"/>
    </row>
    <row r="13" spans="1:4" ht="20.149999999999999" customHeight="1" x14ac:dyDescent="0.35">
      <c r="A13" s="36" t="s">
        <v>50</v>
      </c>
      <c r="B13" s="70">
        <f ca="1">'Synthèse à copier dans l''outil'!B12</f>
        <v>0</v>
      </c>
      <c r="C13" s="126">
        <f ca="1">SUMIF('Instruction Dépense'!$L$15:$S$48,"Etudes et conception",'Instruction Dépense'!$S$15:$S$48)</f>
        <v>0</v>
      </c>
      <c r="D13" s="280"/>
    </row>
    <row r="14" spans="1:4" ht="20.149999999999999" customHeight="1" x14ac:dyDescent="0.35">
      <c r="A14" s="36" t="s">
        <v>54</v>
      </c>
      <c r="B14" s="70">
        <f ca="1">'Synthèse à copier dans l''outil'!B13</f>
        <v>0</v>
      </c>
      <c r="C14" s="126">
        <f ca="1">SUMIF('Instruction Dépense'!$L$15:$S$48,"Informatique",'Instruction Dépense'!$S$15:$S$48)</f>
        <v>0</v>
      </c>
      <c r="D14" s="280"/>
    </row>
    <row r="15" spans="1:4" x14ac:dyDescent="0.35">
      <c r="A15" s="36" t="s">
        <v>55</v>
      </c>
      <c r="B15" s="70">
        <f ca="1">'Synthèse à copier dans l''outil'!B14</f>
        <v>0</v>
      </c>
      <c r="C15" s="126">
        <f ca="1">SUMIF('Instruction Dépense'!$L$15:$S$48,"Autres prestations de service",'Instruction Dépense'!$S$15:$S$48)</f>
        <v>0</v>
      </c>
      <c r="D15" s="280"/>
    </row>
    <row r="16" spans="1:4" ht="15.5" x14ac:dyDescent="0.35">
      <c r="A16" s="34" t="s">
        <v>113</v>
      </c>
      <c r="B16" s="69">
        <f ca="1">B3+B6+B10+B12</f>
        <v>0</v>
      </c>
      <c r="C16" s="125">
        <f ca="1">C3+C6+C10+C12</f>
        <v>0</v>
      </c>
      <c r="D16" s="280"/>
    </row>
    <row r="17" spans="1:8" ht="15.5" x14ac:dyDescent="0.35">
      <c r="A17" s="103"/>
      <c r="B17" s="116"/>
      <c r="C17" s="117"/>
      <c r="D17" s="281"/>
    </row>
    <row r="18" spans="1:8" ht="48" customHeight="1" x14ac:dyDescent="0.35">
      <c r="A18" s="103"/>
      <c r="B18" s="116"/>
      <c r="C18" s="115" t="s">
        <v>108</v>
      </c>
      <c r="D18" s="281"/>
    </row>
    <row r="19" spans="1:8" ht="33.65" customHeight="1" x14ac:dyDescent="0.35">
      <c r="A19" s="36" t="s">
        <v>109</v>
      </c>
      <c r="B19" s="73">
        <f>'Synthèse à copier dans l''outil'!B17</f>
        <v>0</v>
      </c>
      <c r="C19" s="141"/>
      <c r="D19" s="282"/>
    </row>
    <row r="20" spans="1:8" ht="35.5" customHeight="1" x14ac:dyDescent="0.35">
      <c r="A20" s="36" t="s">
        <v>110</v>
      </c>
      <c r="B20" s="73">
        <f>'Synthèse à copier dans l''outil'!B18</f>
        <v>0</v>
      </c>
      <c r="C20" s="142"/>
      <c r="D20" s="282"/>
      <c r="E20" s="65"/>
      <c r="F20" s="65"/>
      <c r="G20" s="64"/>
      <c r="H20" s="65"/>
    </row>
    <row r="21" spans="1:8" ht="26.15" customHeight="1" x14ac:dyDescent="0.35">
      <c r="A21" s="36" t="s">
        <v>33</v>
      </c>
      <c r="B21" s="118">
        <v>10000</v>
      </c>
      <c r="C21" s="137">
        <v>10000</v>
      </c>
      <c r="D21" s="282"/>
    </row>
    <row r="22" spans="1:8" ht="26.15" customHeight="1" x14ac:dyDescent="0.35">
      <c r="A22" s="36" t="s">
        <v>111</v>
      </c>
      <c r="B22" s="134">
        <f>'Synthèse à copier dans l''outil'!B20</f>
        <v>0.15</v>
      </c>
      <c r="C22" s="138">
        <f>IF(C20="Projet conquérant",0.3,0.15)</f>
        <v>0.15</v>
      </c>
      <c r="D22" s="282"/>
    </row>
    <row r="23" spans="1:8" ht="26.15" customHeight="1" x14ac:dyDescent="0.35">
      <c r="A23" s="78" t="s">
        <v>112</v>
      </c>
      <c r="B23" s="153">
        <f>'Synthèse à copier dans l''outil'!B21</f>
        <v>0</v>
      </c>
      <c r="C23" s="119"/>
      <c r="D23" s="280"/>
    </row>
    <row r="24" spans="1:8" ht="63.65" customHeight="1" x14ac:dyDescent="0.35">
      <c r="A24" s="36" t="s">
        <v>152</v>
      </c>
      <c r="B24" s="118">
        <f>'Synthèse à copier dans l''outil'!B22</f>
        <v>0</v>
      </c>
      <c r="C24" s="140"/>
      <c r="D24" s="282"/>
    </row>
    <row r="25" spans="1:8" ht="26.15" customHeight="1" x14ac:dyDescent="0.35">
      <c r="A25" s="36" t="s">
        <v>43</v>
      </c>
      <c r="B25" s="135" t="e">
        <f>'Synthèse à copier dans l''outil'!B23</f>
        <v>#N/A</v>
      </c>
      <c r="C25" s="139" t="e">
        <f>_xlfn.IFS(AND(C19="Individuel ou société ou GAEC",C23="Oui"),85000,AND(C19="Individuel ou société ou GAEC",C20="Projet conquérant",C23="Non"),85000,AND(C19="Individuel ou société ou GAEC",C20="Projet d'amélioration et d'adaptation",C23="Non"),75000,AND(C19="Porteurs collectifs ou CUMA",C23="Oui"),170000,AND(C19="Porteurs collectifs ou CUMA",C20="Projet conquérant",C23="Non"),170000,AND(C19="Porteurs collectifs ou CUMA",C20="Projet d'amélioration et d'adaptation",C23="Non"),150000)</f>
        <v>#N/A</v>
      </c>
      <c r="D25" s="282"/>
    </row>
    <row r="26" spans="1:8" ht="55" customHeight="1" x14ac:dyDescent="0.35">
      <c r="A26" s="110" t="s">
        <v>114</v>
      </c>
      <c r="B26" s="120" t="e">
        <f>'Synthèse à copier dans l''outil'!B24</f>
        <v>#N/A</v>
      </c>
      <c r="C26" s="122" t="e">
        <f>IF(C25-C24&lt;=0,"Plafond de dépenses sur la programmation dépassé; pas de financement possible",MIN(C16,C25-C24))</f>
        <v>#N/A</v>
      </c>
      <c r="D26" s="282"/>
    </row>
    <row r="27" spans="1:8" ht="68.150000000000006" customHeight="1" x14ac:dyDescent="0.35">
      <c r="A27" s="34" t="s">
        <v>13</v>
      </c>
      <c r="B27" s="121" t="e">
        <f>'Synthèse à copier dans l''outil'!B25</f>
        <v>#N/A</v>
      </c>
      <c r="C27" s="123" t="e">
        <f>IF(C26="Plafond de dépenses sur la programmation dépassé; pas de financement possible","Aucun financement possible du fait des autres aides déjà perçues",IF(C16&lt;C21,"Le seuil de dépenses n'est pas atteint, pas d'aide possible",MIN(C22*C16,IF(C16&lt;(C25-C24),C22*C16,C22*(C25-C24)))))</f>
        <v>#N/A</v>
      </c>
      <c r="D27" s="282"/>
    </row>
    <row r="28" spans="1:8" x14ac:dyDescent="0.35">
      <c r="A28" s="36" t="s">
        <v>41</v>
      </c>
      <c r="B28" s="135" t="str">
        <f>IF(ISERROR(0.4*B27),"",0.4*B27)</f>
        <v/>
      </c>
      <c r="C28" s="124" t="str">
        <f>IF(ISERROR(0.4*C27),"",0.4*C27)</f>
        <v/>
      </c>
      <c r="D28" s="282"/>
    </row>
    <row r="29" spans="1:8" x14ac:dyDescent="0.35">
      <c r="A29" s="36" t="s">
        <v>40</v>
      </c>
      <c r="B29" s="135" t="str">
        <f>IF(ISERROR(0.6*B27),"",0.6*B27)</f>
        <v/>
      </c>
      <c r="C29" s="124" t="str">
        <f>IF(ISERROR(0.6*C27),"",0.6*C27)</f>
        <v/>
      </c>
      <c r="D29" s="282"/>
      <c r="H29" s="65"/>
    </row>
  </sheetData>
  <sheetProtection algorithmName="SHA-512" hashValue="U6axJSk1Egjo8zSqkEp8uD1md+q0F7Sgeof5kztCRMn+99St85s8m88FfxC0U/ENyHcYO+wzjdevgiru5qzSyA==" saltValue="Au2f/yhbzzUJVZgzGTsM0A==" spinCount="100000" sheet="1" formatRows="0" selectLockedCells="1"/>
  <protectedRanges>
    <protectedRange sqref="C19:C20 C24 D3:D25 C26:D26 D27:D29" name="PF INSTRUIT"/>
  </protectedRanges>
  <mergeCells count="1">
    <mergeCell ref="B1:D1"/>
  </mergeCells>
  <conditionalFormatting sqref="C19:C27">
    <cfRule type="cellIs" dxfId="1" priority="1" operator="notEqual">
      <formula>$B19</formula>
    </cfRule>
  </conditionalFormatting>
  <pageMargins left="0.7" right="0.7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29605D-5311-42DB-B1DE-45BEE1FD4C39}">
          <x14:formula1>
            <xm:f>Référentiel!$F$2:$F$3</xm:f>
          </x14:formula1>
          <xm:sqref>C19</xm:sqref>
        </x14:dataValidation>
        <x14:dataValidation type="list" allowBlank="1" showInputMessage="1" showErrorMessage="1" xr:uid="{CF154BA6-24D4-4EEB-953C-89A75A137198}">
          <x14:formula1>
            <xm:f>Référentiel!$G$2:$G$3</xm:f>
          </x14:formula1>
          <xm:sqref>C20</xm:sqref>
        </x14:dataValidation>
        <x14:dataValidation type="list" allowBlank="1" showInputMessage="1" showErrorMessage="1" xr:uid="{A0942926-A559-43F7-B8C8-071FF184EED3}">
          <x14:formula1>
            <xm:f>Référentiel!$H$2:$H$3</xm:f>
          </x14:formula1>
          <xm:sqref>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1C2B-EE35-4CB9-B1A6-DC6F0A27BB2C}">
  <sheetPr codeName="Feuil6">
    <tabColor theme="5"/>
  </sheetPr>
  <dimension ref="C3:F18"/>
  <sheetViews>
    <sheetView workbookViewId="0">
      <selection activeCell="D9" sqref="D9"/>
    </sheetView>
  </sheetViews>
  <sheetFormatPr baseColWidth="10" defaultColWidth="11.453125" defaultRowHeight="13" x14ac:dyDescent="0.35"/>
  <cols>
    <col min="1" max="2" width="11.453125" style="207"/>
    <col min="3" max="3" width="27" style="207" customWidth="1"/>
    <col min="4" max="6" width="18" style="207" customWidth="1"/>
    <col min="7" max="16384" width="11.453125" style="207"/>
  </cols>
  <sheetData>
    <row r="3" spans="3:6" ht="13.5" thickBot="1" x14ac:dyDescent="0.4"/>
    <row r="4" spans="3:6" ht="39.5" thickBot="1" x14ac:dyDescent="0.4">
      <c r="C4" s="208" t="s">
        <v>130</v>
      </c>
      <c r="D4" s="209" t="s">
        <v>131</v>
      </c>
      <c r="E4" s="210" t="s">
        <v>132</v>
      </c>
      <c r="F4" s="211" t="s">
        <v>133</v>
      </c>
    </row>
    <row r="5" spans="3:6" ht="24" customHeight="1" thickBot="1" x14ac:dyDescent="0.4">
      <c r="C5" s="212" t="s">
        <v>134</v>
      </c>
      <c r="D5" s="213">
        <f t="shared" ref="D5:E5" ca="1" si="0">D6+D9+D13+D15</f>
        <v>0</v>
      </c>
      <c r="E5" s="214">
        <f t="shared" ca="1" si="0"/>
        <v>0</v>
      </c>
      <c r="F5" s="215" t="e">
        <f ca="1">F6+F9+F13+F15</f>
        <v>#N/A</v>
      </c>
    </row>
    <row r="6" spans="3:6" ht="19.5" customHeight="1" thickBot="1" x14ac:dyDescent="0.4">
      <c r="C6" s="216" t="s">
        <v>107</v>
      </c>
      <c r="D6" s="217">
        <f ca="1">'Synthèse à instruire'!B3</f>
        <v>0</v>
      </c>
      <c r="E6" s="218">
        <f ca="1">'Synthèse à instruire'!C3</f>
        <v>0</v>
      </c>
      <c r="F6" s="219" t="e">
        <f ca="1">'Synthèse à instruire'!$C$26*'Synthèse à instruire'!C3/'Synthèse à instruire'!$C$16</f>
        <v>#N/A</v>
      </c>
    </row>
    <row r="7" spans="3:6" x14ac:dyDescent="0.35">
      <c r="C7" s="220" t="s">
        <v>31</v>
      </c>
      <c r="D7" s="221">
        <f ca="1">'Synthèse à instruire'!B4</f>
        <v>0</v>
      </c>
      <c r="E7" s="222">
        <f ca="1">'Synthèse à instruire'!C4</f>
        <v>0</v>
      </c>
      <c r="F7" s="223" t="e">
        <f ca="1">'Synthèse à instruire'!$C$26*'Synthèse à instruire'!C4/'Synthèse à instruire'!$C$16</f>
        <v>#N/A</v>
      </c>
    </row>
    <row r="8" spans="3:6" ht="13.5" thickBot="1" x14ac:dyDescent="0.4">
      <c r="C8" s="224" t="s">
        <v>49</v>
      </c>
      <c r="D8" s="225">
        <f ca="1">'Synthèse à instruire'!B5</f>
        <v>0</v>
      </c>
      <c r="E8" s="226">
        <f ca="1">'Synthèse à instruire'!C5</f>
        <v>0</v>
      </c>
      <c r="F8" s="227" t="e">
        <f ca="1">'Synthèse à instruire'!$C$26*'Synthèse à instruire'!C5/'Synthèse à instruire'!$C$16</f>
        <v>#N/A</v>
      </c>
    </row>
    <row r="9" spans="3:6" ht="19.5" customHeight="1" thickBot="1" x14ac:dyDescent="0.4">
      <c r="C9" s="216" t="s">
        <v>57</v>
      </c>
      <c r="D9" s="217">
        <f ca="1">'Synthèse à instruire'!B6</f>
        <v>0</v>
      </c>
      <c r="E9" s="218">
        <f ca="1">'Synthèse à instruire'!C6</f>
        <v>0</v>
      </c>
      <c r="F9" s="219" t="e">
        <f ca="1">'Synthèse à instruire'!$C$26*'Synthèse à instruire'!C6/'Synthèse à instruire'!$C$16</f>
        <v>#N/A</v>
      </c>
    </row>
    <row r="10" spans="3:6" ht="25" x14ac:dyDescent="0.35">
      <c r="C10" s="220" t="s">
        <v>51</v>
      </c>
      <c r="D10" s="221">
        <f ca="1">'Synthèse à instruire'!B7</f>
        <v>0</v>
      </c>
      <c r="E10" s="222">
        <f ca="1">'Synthèse à instruire'!C7</f>
        <v>0</v>
      </c>
      <c r="F10" s="223" t="e">
        <f ca="1">'Synthèse à instruire'!$C$26*'Synthèse à instruire'!C7/'Synthèse à instruire'!$C$16</f>
        <v>#N/A</v>
      </c>
    </row>
    <row r="11" spans="3:6" ht="25" x14ac:dyDescent="0.35">
      <c r="C11" s="228" t="s">
        <v>52</v>
      </c>
      <c r="D11" s="229">
        <f ca="1">'Synthèse à instruire'!B8</f>
        <v>0</v>
      </c>
      <c r="E11" s="230">
        <f ca="1">'Synthèse à instruire'!C8</f>
        <v>0</v>
      </c>
      <c r="F11" s="231" t="e">
        <f ca="1">'Synthèse à instruire'!$C$26*'Synthèse à instruire'!C8/'Synthèse à instruire'!$C$16</f>
        <v>#N/A</v>
      </c>
    </row>
    <row r="12" spans="3:6" ht="13.5" thickBot="1" x14ac:dyDescent="0.4">
      <c r="C12" s="224" t="s">
        <v>53</v>
      </c>
      <c r="D12" s="225">
        <f ca="1">'Synthèse à instruire'!B9</f>
        <v>0</v>
      </c>
      <c r="E12" s="226">
        <f ca="1">'Synthèse à instruire'!C9</f>
        <v>0</v>
      </c>
      <c r="F12" s="227" t="e">
        <f ca="1">'Synthèse à instruire'!$C$26*'Synthèse à instruire'!C9/'Synthèse à instruire'!$C$16</f>
        <v>#N/A</v>
      </c>
    </row>
    <row r="13" spans="3:6" ht="19.5" customHeight="1" thickBot="1" x14ac:dyDescent="0.4">
      <c r="C13" s="216" t="s">
        <v>58</v>
      </c>
      <c r="D13" s="232">
        <f ca="1">'Synthèse à instruire'!B10</f>
        <v>0</v>
      </c>
      <c r="E13" s="233">
        <f ca="1">'Synthèse à instruire'!C10</f>
        <v>0</v>
      </c>
      <c r="F13" s="234" t="e">
        <f ca="1">'Synthèse à instruire'!$C$26*'Synthèse à instruire'!C10/'Synthèse à instruire'!$C$16</f>
        <v>#N/A</v>
      </c>
    </row>
    <row r="14" spans="3:6" ht="25.5" thickBot="1" x14ac:dyDescent="0.4">
      <c r="C14" s="235" t="s">
        <v>56</v>
      </c>
      <c r="D14" s="236">
        <f ca="1">'Synthèse à instruire'!B11</f>
        <v>0</v>
      </c>
      <c r="E14" s="237">
        <f ca="1">'Synthèse à instruire'!C11</f>
        <v>0</v>
      </c>
      <c r="F14" s="238" t="e">
        <f ca="1">'Synthèse à instruire'!$C$26*'Synthèse à instruire'!C11/'Synthèse à instruire'!$C$16</f>
        <v>#N/A</v>
      </c>
    </row>
    <row r="15" spans="3:6" ht="19.5" customHeight="1" thickBot="1" x14ac:dyDescent="0.4">
      <c r="C15" s="216" t="s">
        <v>59</v>
      </c>
      <c r="D15" s="232">
        <f ca="1">'Synthèse à instruire'!B12</f>
        <v>0</v>
      </c>
      <c r="E15" s="233">
        <f ca="1">'Synthèse à instruire'!C12</f>
        <v>0</v>
      </c>
      <c r="F15" s="234" t="e">
        <f ca="1">'Synthèse à instruire'!$C$26*'Synthèse à instruire'!C12/'Synthèse à instruire'!$C$16</f>
        <v>#N/A</v>
      </c>
    </row>
    <row r="16" spans="3:6" x14ac:dyDescent="0.35">
      <c r="C16" s="220" t="s">
        <v>50</v>
      </c>
      <c r="D16" s="221">
        <f ca="1">'Synthèse à instruire'!B13</f>
        <v>0</v>
      </c>
      <c r="E16" s="222">
        <f ca="1">'Synthèse à instruire'!C13</f>
        <v>0</v>
      </c>
      <c r="F16" s="223" t="e">
        <f ca="1">'Synthèse à instruire'!$C$26*'Synthèse à instruire'!C13/'Synthèse à instruire'!$C$16</f>
        <v>#N/A</v>
      </c>
    </row>
    <row r="17" spans="3:6" x14ac:dyDescent="0.35">
      <c r="C17" s="228" t="s">
        <v>54</v>
      </c>
      <c r="D17" s="229">
        <f ca="1">'Synthèse à instruire'!B14</f>
        <v>0</v>
      </c>
      <c r="E17" s="230">
        <f ca="1">'Synthèse à instruire'!C14</f>
        <v>0</v>
      </c>
      <c r="F17" s="231" t="e">
        <f ca="1">'Synthèse à instruire'!$C$26*'Synthèse à instruire'!C14/'Synthèse à instruire'!$C$16</f>
        <v>#N/A</v>
      </c>
    </row>
    <row r="18" spans="3:6" ht="13.5" thickBot="1" x14ac:dyDescent="0.4">
      <c r="C18" s="224" t="s">
        <v>55</v>
      </c>
      <c r="D18" s="225">
        <f ca="1">'Synthèse à instruire'!B15</f>
        <v>0</v>
      </c>
      <c r="E18" s="226">
        <f ca="1">'Synthèse à instruire'!C15</f>
        <v>0</v>
      </c>
      <c r="F18" s="227" t="e">
        <f ca="1">'Synthèse à instruire'!$C$26*'Synthèse à instruire'!C15/'Synthèse à instruire'!$C$16</f>
        <v>#N/A</v>
      </c>
    </row>
  </sheetData>
  <sheetProtection algorithmName="SHA-512" hashValue="DNjCuVrPEtK7vQgFSxbXT2qeFXcyEGRLAxhBm4Vk6af37Be6j0/PoSkYg58kNWZW6jL12HjkQgyvkB8RDvqBSA==" saltValue="Ta5G+DvwqaLPeL3N5mzG1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B1FA-1C34-445F-B7F6-5405BB783E93}">
  <sheetPr codeName="Feuil7">
    <tabColor theme="5"/>
  </sheetPr>
  <dimension ref="A1:K128"/>
  <sheetViews>
    <sheetView zoomScale="70" zoomScaleNormal="70" workbookViewId="0">
      <selection activeCell="B6" sqref="B6"/>
    </sheetView>
  </sheetViews>
  <sheetFormatPr baseColWidth="10" defaultRowHeight="14.5" x14ac:dyDescent="0.35"/>
  <cols>
    <col min="1" max="1" width="33.54296875" customWidth="1"/>
    <col min="2" max="2" width="32.81640625" customWidth="1"/>
    <col min="3" max="3" width="36.81640625" style="239" customWidth="1"/>
    <col min="4" max="4" width="28.81640625" customWidth="1"/>
    <col min="5" max="5" width="18.453125" customWidth="1"/>
    <col min="6" max="6" width="14.81640625" customWidth="1"/>
  </cols>
  <sheetData>
    <row r="1" spans="1:11" s="259" customFormat="1" ht="30" x14ac:dyDescent="0.35">
      <c r="A1" s="1" t="s">
        <v>139</v>
      </c>
      <c r="B1" s="1"/>
      <c r="C1" s="1"/>
      <c r="D1" s="257"/>
      <c r="E1" s="2"/>
      <c r="F1" s="3"/>
      <c r="G1" s="3"/>
      <c r="H1" s="45"/>
      <c r="I1" s="45"/>
      <c r="J1" s="258"/>
      <c r="K1"/>
    </row>
    <row r="2" spans="1:11" s="259" customFormat="1" ht="18" x14ac:dyDescent="0.35">
      <c r="A2" s="5" t="s">
        <v>10</v>
      </c>
      <c r="B2" s="5"/>
      <c r="C2" s="2"/>
      <c r="D2" s="260"/>
      <c r="E2" s="6"/>
      <c r="F2" s="3"/>
      <c r="G2" s="3"/>
      <c r="H2" s="45"/>
      <c r="I2" s="45"/>
      <c r="J2" s="258"/>
      <c r="K2"/>
    </row>
    <row r="3" spans="1:11" s="259" customFormat="1" ht="20" x14ac:dyDescent="0.35">
      <c r="A3" s="5" t="str">
        <f>Dépenses!A3</f>
        <v>Normandie Agriculture Investissement</v>
      </c>
      <c r="B3" s="12"/>
      <c r="C3" s="13"/>
      <c r="D3" s="261"/>
      <c r="E3" s="13"/>
      <c r="F3" s="10"/>
      <c r="G3" s="10"/>
      <c r="H3" s="46"/>
      <c r="I3" s="46"/>
      <c r="J3" s="262"/>
      <c r="K3"/>
    </row>
    <row r="4" spans="1:11" s="259" customFormat="1" ht="20" x14ac:dyDescent="0.35">
      <c r="A4" s="5"/>
      <c r="B4" s="12"/>
      <c r="C4" s="13"/>
      <c r="D4" s="261"/>
      <c r="E4" s="13"/>
      <c r="F4" s="10"/>
      <c r="G4" s="10"/>
      <c r="H4" s="46"/>
      <c r="I4" s="46"/>
      <c r="J4" s="262"/>
      <c r="K4"/>
    </row>
    <row r="5" spans="1:11" s="259" customFormat="1" ht="15.5" x14ac:dyDescent="0.35">
      <c r="A5" s="263" t="s">
        <v>2</v>
      </c>
      <c r="B5" s="10"/>
      <c r="C5" s="10"/>
      <c r="D5" s="264"/>
      <c r="E5" s="15"/>
      <c r="F5" s="10"/>
      <c r="G5" s="10"/>
      <c r="H5" s="47"/>
      <c r="I5" s="47"/>
      <c r="J5" s="262"/>
      <c r="K5"/>
    </row>
    <row r="6" spans="1:11" s="259" customFormat="1" ht="27" customHeight="1" x14ac:dyDescent="0.35">
      <c r="A6" s="265" t="s">
        <v>140</v>
      </c>
      <c r="B6" s="266">
        <f>Dépenses!B8</f>
        <v>0</v>
      </c>
      <c r="C6" s="10"/>
      <c r="D6" s="264"/>
      <c r="E6" s="10"/>
      <c r="F6" s="10"/>
      <c r="G6" s="10"/>
      <c r="H6" s="48"/>
      <c r="I6" s="48"/>
      <c r="J6" s="262"/>
      <c r="K6"/>
    </row>
    <row r="7" spans="1:11" s="259" customFormat="1" ht="15.5" x14ac:dyDescent="0.35">
      <c r="A7" s="267"/>
      <c r="B7" s="267"/>
      <c r="C7" s="145"/>
      <c r="D7" s="260"/>
      <c r="E7" s="10"/>
      <c r="F7" s="10"/>
      <c r="G7" s="10"/>
      <c r="H7" s="48"/>
      <c r="I7" s="48"/>
      <c r="J7" s="262"/>
      <c r="K7"/>
    </row>
    <row r="8" spans="1:11" s="259" customFormat="1" ht="15.65" customHeight="1" x14ac:dyDescent="0.35">
      <c r="A8" s="256" t="s">
        <v>4</v>
      </c>
      <c r="B8" s="266"/>
      <c r="C8" s="10"/>
      <c r="D8" s="264"/>
      <c r="E8" s="10"/>
      <c r="F8" s="10"/>
      <c r="G8" s="10"/>
      <c r="H8" s="46"/>
      <c r="I8" s="46"/>
      <c r="J8" s="46"/>
      <c r="K8" s="46"/>
    </row>
    <row r="9" spans="1:11" s="259" customFormat="1" ht="27" customHeight="1" x14ac:dyDescent="0.35">
      <c r="A9" s="265" t="s">
        <v>5</v>
      </c>
      <c r="B9" s="266">
        <f>Dépenses!B11</f>
        <v>0</v>
      </c>
      <c r="C9" s="10"/>
      <c r="D9" s="264"/>
      <c r="E9" s="10"/>
      <c r="F9" s="10"/>
      <c r="G9" s="10"/>
      <c r="H9" s="47"/>
      <c r="I9" s="47"/>
      <c r="J9" s="47"/>
      <c r="K9" s="47"/>
    </row>
    <row r="10" spans="1:11" s="259" customFormat="1" ht="29.15" customHeight="1" x14ac:dyDescent="0.35">
      <c r="A10" s="18"/>
      <c r="B10" s="18"/>
      <c r="C10" s="23"/>
      <c r="D10" s="268"/>
      <c r="E10" s="24"/>
      <c r="F10" s="24"/>
      <c r="G10" s="9"/>
      <c r="H10" s="46"/>
      <c r="I10" s="46"/>
      <c r="J10" s="46"/>
      <c r="K10" s="46"/>
    </row>
    <row r="11" spans="1:11" ht="60" customHeight="1" x14ac:dyDescent="0.35">
      <c r="A11" s="326" t="s">
        <v>142</v>
      </c>
      <c r="B11" s="326"/>
      <c r="C11" s="326"/>
      <c r="D11" s="326"/>
      <c r="E11" s="326"/>
    </row>
    <row r="12" spans="1:11" ht="25.5" thickBot="1" x14ac:dyDescent="0.55000000000000004">
      <c r="A12" s="11"/>
    </row>
    <row r="13" spans="1:11" s="239" customFormat="1" ht="43" customHeight="1" thickBot="1" x14ac:dyDescent="0.35">
      <c r="A13" s="240"/>
      <c r="B13" s="208" t="s">
        <v>28</v>
      </c>
      <c r="C13" s="209" t="s">
        <v>135</v>
      </c>
      <c r="D13" s="210" t="s">
        <v>120</v>
      </c>
      <c r="E13" s="211" t="s">
        <v>136</v>
      </c>
    </row>
    <row r="14" spans="1:11" ht="30" customHeight="1" thickBot="1" x14ac:dyDescent="0.4">
      <c r="A14" s="71"/>
      <c r="B14" s="212" t="s">
        <v>137</v>
      </c>
      <c r="C14" s="241">
        <f>SUM(C15:C121)</f>
        <v>0</v>
      </c>
      <c r="D14" s="242">
        <f t="shared" ref="D14:E14" si="0">SUM(D15:D121)</f>
        <v>0</v>
      </c>
      <c r="E14" s="243">
        <f t="shared" si="0"/>
        <v>0</v>
      </c>
    </row>
    <row r="15" spans="1:11" ht="15" thickBot="1" x14ac:dyDescent="0.4">
      <c r="A15" s="71">
        <v>1</v>
      </c>
      <c r="B15" s="244" t="str">
        <f>IF(ISNA(VLOOKUP(A15,'Instruction Dépense'!K15:M230,3,0)),"",VLOOKUP(A15,'Instruction Dépense'!K15:M230,3,0))</f>
        <v/>
      </c>
      <c r="C15" s="245" t="str">
        <f>IF(ISNA(VLOOKUP(A15,'Instruction Dépense'!K15:N170,4,0)),"",VLOOKUP(A15,'Instruction Dépense'!K15:N170,4,0))</f>
        <v/>
      </c>
      <c r="D15" s="246" t="str">
        <f>IF(ISNA(VLOOKUP(A15,'Instruction Dépense'!K15:T170,10,0)),"",VLOOKUP(A15,'Instruction Dépense'!K15:T170,10,0))</f>
        <v/>
      </c>
      <c r="E15" s="247">
        <f>SUM(C15:D15)</f>
        <v>0</v>
      </c>
    </row>
    <row r="16" spans="1:11" ht="15" thickBot="1" x14ac:dyDescent="0.4">
      <c r="A16" s="71">
        <v>2</v>
      </c>
      <c r="B16" s="244" t="str">
        <f>IF(ISNA(VLOOKUP(A16,'Instruction Dépense'!K16:M231,3,0)),"",VLOOKUP(A16,'Instruction Dépense'!K16:M231,3,0))</f>
        <v/>
      </c>
      <c r="C16" s="245" t="str">
        <f>IF(ISNA(VLOOKUP(A16,'Instruction Dépense'!K16:N171,4,0)),"",VLOOKUP(A16,'Instruction Dépense'!K16:N171,4,0))</f>
        <v/>
      </c>
      <c r="D16" s="246" t="str">
        <f>IF(ISNA(VLOOKUP(A16,'Instruction Dépense'!K16:T171,10,0)),"",VLOOKUP(A16,'Instruction Dépense'!K16:T171,10,0))</f>
        <v/>
      </c>
      <c r="E16" s="247">
        <f t="shared" ref="E16:E79" si="1">SUM(C16:D16)</f>
        <v>0</v>
      </c>
    </row>
    <row r="17" spans="1:5" ht="15" thickBot="1" x14ac:dyDescent="0.4">
      <c r="A17" s="71">
        <v>3</v>
      </c>
      <c r="B17" s="244" t="str">
        <f>IF(ISNA(VLOOKUP(A17,'Instruction Dépense'!K17:M232,3,0)),"",VLOOKUP(A17,'Instruction Dépense'!K17:M232,3,0))</f>
        <v/>
      </c>
      <c r="C17" s="245" t="str">
        <f>IF(ISNA(VLOOKUP(A17,'Instruction Dépense'!K17:N172,4,0)),"",VLOOKUP(A17,'Instruction Dépense'!K17:N172,4,0))</f>
        <v/>
      </c>
      <c r="D17" s="246" t="str">
        <f>IF(ISNA(VLOOKUP(A17,'Instruction Dépense'!K17:T172,10,0)),"",VLOOKUP(A17,'Instruction Dépense'!K17:T172,10,0))</f>
        <v/>
      </c>
      <c r="E17" s="247">
        <f t="shared" si="1"/>
        <v>0</v>
      </c>
    </row>
    <row r="18" spans="1:5" ht="15" thickBot="1" x14ac:dyDescent="0.4">
      <c r="A18" s="71">
        <v>4</v>
      </c>
      <c r="B18" s="244" t="str">
        <f>IF(ISNA(VLOOKUP(A18,'Instruction Dépense'!K18:M233,3,0)),"",VLOOKUP(A18,'Instruction Dépense'!K18:M233,3,0))</f>
        <v/>
      </c>
      <c r="C18" s="245" t="str">
        <f>IF(ISNA(VLOOKUP(A18,'Instruction Dépense'!K18:N173,4,0)),"",VLOOKUP(A18,'Instruction Dépense'!K18:N173,4,0))</f>
        <v/>
      </c>
      <c r="D18" s="246" t="str">
        <f>IF(ISNA(VLOOKUP(A18,'Instruction Dépense'!K18:T173,10,0)),"",VLOOKUP(A18,'Instruction Dépense'!K18:T173,10,0))</f>
        <v/>
      </c>
      <c r="E18" s="247">
        <f t="shared" si="1"/>
        <v>0</v>
      </c>
    </row>
    <row r="19" spans="1:5" ht="15" thickBot="1" x14ac:dyDescent="0.4">
      <c r="A19" s="71">
        <v>5</v>
      </c>
      <c r="B19" s="244" t="str">
        <f>IF(ISNA(VLOOKUP(A19,'Instruction Dépense'!K19:M234,3,0)),"",VLOOKUP(A19,'Instruction Dépense'!K19:M234,3,0))</f>
        <v/>
      </c>
      <c r="C19" s="245" t="str">
        <f>IF(ISNA(VLOOKUP(A19,'Instruction Dépense'!K19:N174,4,0)),"",VLOOKUP(A19,'Instruction Dépense'!K19:N174,4,0))</f>
        <v/>
      </c>
      <c r="D19" s="246" t="str">
        <f>IF(ISNA(VLOOKUP(A19,'Instruction Dépense'!K19:T174,10,0)),"",VLOOKUP(A19,'Instruction Dépense'!K19:T174,10,0))</f>
        <v/>
      </c>
      <c r="E19" s="247">
        <f t="shared" si="1"/>
        <v>0</v>
      </c>
    </row>
    <row r="20" spans="1:5" ht="15" thickBot="1" x14ac:dyDescent="0.4">
      <c r="A20" s="71">
        <v>6</v>
      </c>
      <c r="B20" s="244" t="str">
        <f>IF(ISNA(VLOOKUP(A20,'Instruction Dépense'!K20:M235,3,0)),"",VLOOKUP(A20,'Instruction Dépense'!K20:M235,3,0))</f>
        <v/>
      </c>
      <c r="C20" s="245" t="str">
        <f>IF(ISNA(VLOOKUP(A20,'Instruction Dépense'!K20:N175,4,0)),"",VLOOKUP(A20,'Instruction Dépense'!K20:N175,4,0))</f>
        <v/>
      </c>
      <c r="D20" s="246" t="str">
        <f>IF(ISNA(VLOOKUP(A20,'Instruction Dépense'!K20:T175,10,0)),"",VLOOKUP(A20,'Instruction Dépense'!K20:T175,10,0))</f>
        <v/>
      </c>
      <c r="E20" s="247">
        <f t="shared" si="1"/>
        <v>0</v>
      </c>
    </row>
    <row r="21" spans="1:5" ht="15" thickBot="1" x14ac:dyDescent="0.4">
      <c r="A21" s="71">
        <v>7</v>
      </c>
      <c r="B21" s="244" t="str">
        <f>IF(ISNA(VLOOKUP(A21,'Instruction Dépense'!K21:M236,3,0)),"",VLOOKUP(A21,'Instruction Dépense'!K21:M236,3,0))</f>
        <v/>
      </c>
      <c r="C21" s="245" t="str">
        <f>IF(ISNA(VLOOKUP(A21,'Instruction Dépense'!K21:N176,4,0)),"",VLOOKUP(A21,'Instruction Dépense'!K21:N176,4,0))</f>
        <v/>
      </c>
      <c r="D21" s="246" t="str">
        <f>IF(ISNA(VLOOKUP(A21,'Instruction Dépense'!K21:T176,10,0)),"",VLOOKUP(A21,'Instruction Dépense'!K21:T176,10,0))</f>
        <v/>
      </c>
      <c r="E21" s="247">
        <f t="shared" si="1"/>
        <v>0</v>
      </c>
    </row>
    <row r="22" spans="1:5" ht="15" thickBot="1" x14ac:dyDescent="0.4">
      <c r="A22" s="71">
        <v>8</v>
      </c>
      <c r="B22" s="244" t="str">
        <f>IF(ISNA(VLOOKUP(A22,'Instruction Dépense'!K22:M237,3,0)),"",VLOOKUP(A22,'Instruction Dépense'!K22:M237,3,0))</f>
        <v/>
      </c>
      <c r="C22" s="245" t="str">
        <f>IF(ISNA(VLOOKUP(A22,'Instruction Dépense'!K22:N177,4,0)),"",VLOOKUP(A22,'Instruction Dépense'!K22:N177,4,0))</f>
        <v/>
      </c>
      <c r="D22" s="246" t="str">
        <f>IF(ISNA(VLOOKUP(A22,'Instruction Dépense'!K22:T177,10,0)),"",VLOOKUP(A22,'Instruction Dépense'!K22:T177,10,0))</f>
        <v/>
      </c>
      <c r="E22" s="247">
        <f t="shared" si="1"/>
        <v>0</v>
      </c>
    </row>
    <row r="23" spans="1:5" ht="15" thickBot="1" x14ac:dyDescent="0.4">
      <c r="A23" s="71">
        <v>9</v>
      </c>
      <c r="B23" s="244" t="str">
        <f>IF(ISNA(VLOOKUP(A23,'Instruction Dépense'!K23:M238,3,0)),"",VLOOKUP(A23,'Instruction Dépense'!K23:M238,3,0))</f>
        <v/>
      </c>
      <c r="C23" s="245" t="str">
        <f>IF(ISNA(VLOOKUP(A23,'Instruction Dépense'!K23:N178,4,0)),"",VLOOKUP(A23,'Instruction Dépense'!K23:N178,4,0))</f>
        <v/>
      </c>
      <c r="D23" s="246" t="str">
        <f>IF(ISNA(VLOOKUP(A23,'Instruction Dépense'!K23:T178,10,0)),"",VLOOKUP(A23,'Instruction Dépense'!K23:T178,10,0))</f>
        <v/>
      </c>
      <c r="E23" s="247">
        <f t="shared" si="1"/>
        <v>0</v>
      </c>
    </row>
    <row r="24" spans="1:5" ht="15" thickBot="1" x14ac:dyDescent="0.4">
      <c r="A24" s="71">
        <v>10</v>
      </c>
      <c r="B24" s="244" t="str">
        <f>IF(ISNA(VLOOKUP(A24,'Instruction Dépense'!K24:M239,3,0)),"",VLOOKUP(A24,'Instruction Dépense'!K24:M239,3,0))</f>
        <v/>
      </c>
      <c r="C24" s="245" t="str">
        <f>IF(ISNA(VLOOKUP(A24,'Instruction Dépense'!K24:N179,4,0)),"",VLOOKUP(A24,'Instruction Dépense'!K24:N179,4,0))</f>
        <v/>
      </c>
      <c r="D24" s="246" t="str">
        <f>IF(ISNA(VLOOKUP(A24,'Instruction Dépense'!K24:T179,10,0)),"",VLOOKUP(A24,'Instruction Dépense'!K24:T179,10,0))</f>
        <v/>
      </c>
      <c r="E24" s="247">
        <f t="shared" si="1"/>
        <v>0</v>
      </c>
    </row>
    <row r="25" spans="1:5" ht="15" thickBot="1" x14ac:dyDescent="0.4">
      <c r="A25" s="71">
        <v>11</v>
      </c>
      <c r="B25" s="244" t="str">
        <f>IF(ISNA(VLOOKUP(A25,'Instruction Dépense'!K25:M240,3,0)),"",VLOOKUP(A25,'Instruction Dépense'!K25:M240,3,0))</f>
        <v/>
      </c>
      <c r="C25" s="245" t="str">
        <f>IF(ISNA(VLOOKUP(A25,'Instruction Dépense'!K25:N180,4,0)),"",VLOOKUP(A25,'Instruction Dépense'!K25:N180,4,0))</f>
        <v/>
      </c>
      <c r="D25" s="246" t="str">
        <f>IF(ISNA(VLOOKUP(A25,'Instruction Dépense'!K25:T180,10,0)),"",VLOOKUP(A25,'Instruction Dépense'!K25:T180,10,0))</f>
        <v/>
      </c>
      <c r="E25" s="247">
        <f t="shared" si="1"/>
        <v>0</v>
      </c>
    </row>
    <row r="26" spans="1:5" ht="15" thickBot="1" x14ac:dyDescent="0.4">
      <c r="A26" s="71">
        <v>12</v>
      </c>
      <c r="B26" s="244" t="str">
        <f>IF(ISNA(VLOOKUP(A26,'Instruction Dépense'!K26:M241,3,0)),"",VLOOKUP(A26,'Instruction Dépense'!K26:M241,3,0))</f>
        <v/>
      </c>
      <c r="C26" s="245" t="str">
        <f>IF(ISNA(VLOOKUP(A26,'Instruction Dépense'!K26:N181,4,0)),"",VLOOKUP(A26,'Instruction Dépense'!K26:N181,4,0))</f>
        <v/>
      </c>
      <c r="D26" s="246" t="str">
        <f>IF(ISNA(VLOOKUP(A26,'Instruction Dépense'!K26:T181,10,0)),"",VLOOKUP(A26,'Instruction Dépense'!K26:T181,10,0))</f>
        <v/>
      </c>
      <c r="E26" s="247">
        <f t="shared" si="1"/>
        <v>0</v>
      </c>
    </row>
    <row r="27" spans="1:5" ht="15" thickBot="1" x14ac:dyDescent="0.4">
      <c r="A27" s="71">
        <v>13</v>
      </c>
      <c r="B27" s="244" t="str">
        <f>IF(ISNA(VLOOKUP(A27,'Instruction Dépense'!K27:M242,3,0)),"",VLOOKUP(A27,'Instruction Dépense'!K27:M242,3,0))</f>
        <v/>
      </c>
      <c r="C27" s="245" t="str">
        <f>IF(ISNA(VLOOKUP(A27,'Instruction Dépense'!K27:N182,4,0)),"",VLOOKUP(A27,'Instruction Dépense'!K27:N182,4,0))</f>
        <v/>
      </c>
      <c r="D27" s="246" t="str">
        <f>IF(ISNA(VLOOKUP(A27,'Instruction Dépense'!K27:T182,10,0)),"",VLOOKUP(A27,'Instruction Dépense'!K27:T182,10,0))</f>
        <v/>
      </c>
      <c r="E27" s="247">
        <f t="shared" si="1"/>
        <v>0</v>
      </c>
    </row>
    <row r="28" spans="1:5" ht="15" thickBot="1" x14ac:dyDescent="0.4">
      <c r="A28" s="71">
        <v>14</v>
      </c>
      <c r="B28" s="244" t="str">
        <f>IF(ISNA(VLOOKUP(A28,'Instruction Dépense'!K28:M243,3,0)),"",VLOOKUP(A28,'Instruction Dépense'!K28:M243,3,0))</f>
        <v/>
      </c>
      <c r="C28" s="245" t="str">
        <f>IF(ISNA(VLOOKUP(A28,'Instruction Dépense'!K28:N183,4,0)),"",VLOOKUP(A28,'Instruction Dépense'!K28:N183,4,0))</f>
        <v/>
      </c>
      <c r="D28" s="246" t="str">
        <f>IF(ISNA(VLOOKUP(A28,'Instruction Dépense'!K28:T183,10,0)),"",VLOOKUP(A28,'Instruction Dépense'!K28:T183,10,0))</f>
        <v/>
      </c>
      <c r="E28" s="247">
        <f t="shared" si="1"/>
        <v>0</v>
      </c>
    </row>
    <row r="29" spans="1:5" ht="15" thickBot="1" x14ac:dyDescent="0.4">
      <c r="A29" s="71">
        <v>15</v>
      </c>
      <c r="B29" s="244" t="str">
        <f>IF(ISNA(VLOOKUP(A29,'Instruction Dépense'!K29:M244,3,0)),"",VLOOKUP(A29,'Instruction Dépense'!K29:M244,3,0))</f>
        <v/>
      </c>
      <c r="C29" s="245" t="str">
        <f>IF(ISNA(VLOOKUP(A29,'Instruction Dépense'!K29:N184,4,0)),"",VLOOKUP(A29,'Instruction Dépense'!K29:N184,4,0))</f>
        <v/>
      </c>
      <c r="D29" s="246" t="str">
        <f>IF(ISNA(VLOOKUP(A29,'Instruction Dépense'!K29:T184,10,0)),"",VLOOKUP(A29,'Instruction Dépense'!K29:T184,10,0))</f>
        <v/>
      </c>
      <c r="E29" s="247">
        <f t="shared" si="1"/>
        <v>0</v>
      </c>
    </row>
    <row r="30" spans="1:5" ht="15" thickBot="1" x14ac:dyDescent="0.4">
      <c r="A30" s="71">
        <v>16</v>
      </c>
      <c r="B30" s="244" t="str">
        <f>IF(ISNA(VLOOKUP(A30,'Instruction Dépense'!K30:M245,3,0)),"",VLOOKUP(A30,'Instruction Dépense'!K30:M245,3,0))</f>
        <v/>
      </c>
      <c r="C30" s="245" t="str">
        <f>IF(ISNA(VLOOKUP(A30,'Instruction Dépense'!K30:N185,4,0)),"",VLOOKUP(A30,'Instruction Dépense'!K30:N185,4,0))</f>
        <v/>
      </c>
      <c r="D30" s="246" t="str">
        <f>IF(ISNA(VLOOKUP(A30,'Instruction Dépense'!K30:T185,10,0)),"",VLOOKUP(A30,'Instruction Dépense'!K30:T185,10,0))</f>
        <v/>
      </c>
      <c r="E30" s="247">
        <f t="shared" si="1"/>
        <v>0</v>
      </c>
    </row>
    <row r="31" spans="1:5" ht="15" thickBot="1" x14ac:dyDescent="0.4">
      <c r="A31" s="71">
        <v>17</v>
      </c>
      <c r="B31" s="244" t="str">
        <f>IF(ISNA(VLOOKUP(A31,'Instruction Dépense'!K31:M246,3,0)),"",VLOOKUP(A31,'Instruction Dépense'!K31:M246,3,0))</f>
        <v/>
      </c>
      <c r="C31" s="245" t="str">
        <f>IF(ISNA(VLOOKUP(A31,'Instruction Dépense'!K31:N186,4,0)),"",VLOOKUP(A31,'Instruction Dépense'!K31:N186,4,0))</f>
        <v/>
      </c>
      <c r="D31" s="246" t="str">
        <f>IF(ISNA(VLOOKUP(A31,'Instruction Dépense'!K31:T186,10,0)),"",VLOOKUP(A31,'Instruction Dépense'!K31:T186,10,0))</f>
        <v/>
      </c>
      <c r="E31" s="247">
        <f t="shared" si="1"/>
        <v>0</v>
      </c>
    </row>
    <row r="32" spans="1:5" ht="15" thickBot="1" x14ac:dyDescent="0.4">
      <c r="A32" s="71">
        <v>18</v>
      </c>
      <c r="B32" s="244" t="str">
        <f>IF(ISNA(VLOOKUP(A32,'Instruction Dépense'!K32:M247,3,0)),"",VLOOKUP(A32,'Instruction Dépense'!K32:M247,3,0))</f>
        <v/>
      </c>
      <c r="C32" s="245" t="str">
        <f>IF(ISNA(VLOOKUP(A32,'Instruction Dépense'!K32:N187,4,0)),"",VLOOKUP(A32,'Instruction Dépense'!K32:N187,4,0))</f>
        <v/>
      </c>
      <c r="D32" s="246" t="str">
        <f>IF(ISNA(VLOOKUP(A32,'Instruction Dépense'!K32:T187,10,0)),"",VLOOKUP(A32,'Instruction Dépense'!K32:T187,10,0))</f>
        <v/>
      </c>
      <c r="E32" s="247">
        <f t="shared" si="1"/>
        <v>0</v>
      </c>
    </row>
    <row r="33" spans="1:5" ht="15" thickBot="1" x14ac:dyDescent="0.4">
      <c r="A33" s="71">
        <v>19</v>
      </c>
      <c r="B33" s="244" t="str">
        <f>IF(ISNA(VLOOKUP(A33,'Instruction Dépense'!K33:M248,3,0)),"",VLOOKUP(A33,'Instruction Dépense'!K33:M248,3,0))</f>
        <v/>
      </c>
      <c r="C33" s="245" t="str">
        <f>IF(ISNA(VLOOKUP(A33,'Instruction Dépense'!K33:N188,4,0)),"",VLOOKUP(A33,'Instruction Dépense'!K33:N188,4,0))</f>
        <v/>
      </c>
      <c r="D33" s="246" t="str">
        <f>IF(ISNA(VLOOKUP(A33,'Instruction Dépense'!K33:T188,10,0)),"",VLOOKUP(A33,'Instruction Dépense'!K33:T188,10,0))</f>
        <v/>
      </c>
      <c r="E33" s="247">
        <f t="shared" si="1"/>
        <v>0</v>
      </c>
    </row>
    <row r="34" spans="1:5" ht="15" thickBot="1" x14ac:dyDescent="0.4">
      <c r="A34" s="71">
        <v>20</v>
      </c>
      <c r="B34" s="244" t="str">
        <f>IF(ISNA(VLOOKUP(A34,'Instruction Dépense'!K34:M249,3,0)),"",VLOOKUP(A34,'Instruction Dépense'!K34:M249,3,0))</f>
        <v/>
      </c>
      <c r="C34" s="245" t="str">
        <f>IF(ISNA(VLOOKUP(A34,'Instruction Dépense'!K34:N189,4,0)),"",VLOOKUP(A34,'Instruction Dépense'!K34:N189,4,0))</f>
        <v/>
      </c>
      <c r="D34" s="246" t="str">
        <f>IF(ISNA(VLOOKUP(A34,'Instruction Dépense'!K34:T189,10,0)),"",VLOOKUP(A34,'Instruction Dépense'!K34:T189,10,0))</f>
        <v/>
      </c>
      <c r="E34" s="247">
        <f t="shared" si="1"/>
        <v>0</v>
      </c>
    </row>
    <row r="35" spans="1:5" ht="15" thickBot="1" x14ac:dyDescent="0.4">
      <c r="A35" s="71">
        <v>21</v>
      </c>
      <c r="B35" s="244" t="str">
        <f>IF(ISNA(VLOOKUP(A35,'Instruction Dépense'!K35:M250,3,0)),"",VLOOKUP(A35,'Instruction Dépense'!K35:M250,3,0))</f>
        <v/>
      </c>
      <c r="C35" s="245" t="str">
        <f>IF(ISNA(VLOOKUP(A35,'Instruction Dépense'!K35:N190,4,0)),"",VLOOKUP(A35,'Instruction Dépense'!K35:N190,4,0))</f>
        <v/>
      </c>
      <c r="D35" s="246" t="str">
        <f>IF(ISNA(VLOOKUP(A35,'Instruction Dépense'!K35:T190,10,0)),"",VLOOKUP(A35,'Instruction Dépense'!K35:T190,10,0))</f>
        <v/>
      </c>
      <c r="E35" s="247">
        <f t="shared" si="1"/>
        <v>0</v>
      </c>
    </row>
    <row r="36" spans="1:5" ht="15" thickBot="1" x14ac:dyDescent="0.4">
      <c r="A36" s="71">
        <v>22</v>
      </c>
      <c r="B36" s="244" t="str">
        <f>IF(ISNA(VLOOKUP(A36,'Instruction Dépense'!K36:M251,3,0)),"",VLOOKUP(A36,'Instruction Dépense'!K36:M251,3,0))</f>
        <v/>
      </c>
      <c r="C36" s="245" t="str">
        <f>IF(ISNA(VLOOKUP(A36,'Instruction Dépense'!K36:N191,4,0)),"",VLOOKUP(A36,'Instruction Dépense'!K36:N191,4,0))</f>
        <v/>
      </c>
      <c r="D36" s="246" t="str">
        <f>IF(ISNA(VLOOKUP(A36,'Instruction Dépense'!K36:T191,10,0)),"",VLOOKUP(A36,'Instruction Dépense'!K36:T191,10,0))</f>
        <v/>
      </c>
      <c r="E36" s="247">
        <f t="shared" si="1"/>
        <v>0</v>
      </c>
    </row>
    <row r="37" spans="1:5" ht="15" thickBot="1" x14ac:dyDescent="0.4">
      <c r="A37" s="71">
        <v>23</v>
      </c>
      <c r="B37" s="244" t="str">
        <f>IF(ISNA(VLOOKUP(A37,'Instruction Dépense'!K37:M252,3,0)),"",VLOOKUP(A37,'Instruction Dépense'!K37:M252,3,0))</f>
        <v/>
      </c>
      <c r="C37" s="245" t="str">
        <f>IF(ISNA(VLOOKUP(A37,'Instruction Dépense'!K37:N192,4,0)),"",VLOOKUP(A37,'Instruction Dépense'!K37:N192,4,0))</f>
        <v/>
      </c>
      <c r="D37" s="246" t="str">
        <f>IF(ISNA(VLOOKUP(A37,'Instruction Dépense'!K37:T192,10,0)),"",VLOOKUP(A37,'Instruction Dépense'!K37:T192,10,0))</f>
        <v/>
      </c>
      <c r="E37" s="247">
        <f t="shared" si="1"/>
        <v>0</v>
      </c>
    </row>
    <row r="38" spans="1:5" ht="15" thickBot="1" x14ac:dyDescent="0.4">
      <c r="A38" s="71">
        <v>24</v>
      </c>
      <c r="B38" s="244" t="str">
        <f>IF(ISNA(VLOOKUP(A38,'Instruction Dépense'!K38:M253,3,0)),"",VLOOKUP(A38,'Instruction Dépense'!K38:M253,3,0))</f>
        <v/>
      </c>
      <c r="C38" s="245" t="str">
        <f>IF(ISNA(VLOOKUP(A38,'Instruction Dépense'!K38:N193,4,0)),"",VLOOKUP(A38,'Instruction Dépense'!K38:N193,4,0))</f>
        <v/>
      </c>
      <c r="D38" s="246" t="str">
        <f>IF(ISNA(VLOOKUP(A38,'Instruction Dépense'!K38:T193,10,0)),"",VLOOKUP(A38,'Instruction Dépense'!K38:T193,10,0))</f>
        <v/>
      </c>
      <c r="E38" s="247">
        <f t="shared" si="1"/>
        <v>0</v>
      </c>
    </row>
    <row r="39" spans="1:5" ht="15" thickBot="1" x14ac:dyDescent="0.4">
      <c r="A39" s="71">
        <v>25</v>
      </c>
      <c r="B39" s="244" t="str">
        <f>IF(ISNA(VLOOKUP(A39,'Instruction Dépense'!K39:M254,3,0)),"",VLOOKUP(A39,'Instruction Dépense'!K39:M254,3,0))</f>
        <v/>
      </c>
      <c r="C39" s="245" t="str">
        <f>IF(ISNA(VLOOKUP(A39,'Instruction Dépense'!K39:N194,4,0)),"",VLOOKUP(A39,'Instruction Dépense'!K39:N194,4,0))</f>
        <v/>
      </c>
      <c r="D39" s="246" t="str">
        <f>IF(ISNA(VLOOKUP(A39,'Instruction Dépense'!K39:T194,10,0)),"",VLOOKUP(A39,'Instruction Dépense'!K39:T194,10,0))</f>
        <v/>
      </c>
      <c r="E39" s="247">
        <f t="shared" si="1"/>
        <v>0</v>
      </c>
    </row>
    <row r="40" spans="1:5" ht="15" thickBot="1" x14ac:dyDescent="0.4">
      <c r="A40" s="71">
        <v>26</v>
      </c>
      <c r="B40" s="244" t="str">
        <f>IF(ISNA(VLOOKUP(A40,'Instruction Dépense'!K40:M255,3,0)),"",VLOOKUP(A40,'Instruction Dépense'!K40:M255,3,0))</f>
        <v/>
      </c>
      <c r="C40" s="245" t="str">
        <f>IF(ISNA(VLOOKUP(A40,'Instruction Dépense'!K40:N195,4,0)),"",VLOOKUP(A40,'Instruction Dépense'!K40:N195,4,0))</f>
        <v/>
      </c>
      <c r="D40" s="246" t="str">
        <f>IF(ISNA(VLOOKUP(A40,'Instruction Dépense'!K40:T195,10,0)),"",VLOOKUP(A40,'Instruction Dépense'!K40:T195,10,0))</f>
        <v/>
      </c>
      <c r="E40" s="247">
        <f t="shared" si="1"/>
        <v>0</v>
      </c>
    </row>
    <row r="41" spans="1:5" ht="15" thickBot="1" x14ac:dyDescent="0.4">
      <c r="A41" s="71">
        <v>27</v>
      </c>
      <c r="B41" s="244" t="str">
        <f>IF(ISNA(VLOOKUP(A41,'Instruction Dépense'!K41:M256,3,0)),"",VLOOKUP(A41,'Instruction Dépense'!K41:M256,3,0))</f>
        <v/>
      </c>
      <c r="C41" s="245" t="str">
        <f>IF(ISNA(VLOOKUP(A41,'Instruction Dépense'!K41:N196,4,0)),"",VLOOKUP(A41,'Instruction Dépense'!K41:N196,4,0))</f>
        <v/>
      </c>
      <c r="D41" s="246" t="str">
        <f>IF(ISNA(VLOOKUP(A41,'Instruction Dépense'!K41:T196,10,0)),"",VLOOKUP(A41,'Instruction Dépense'!K41:T196,10,0))</f>
        <v/>
      </c>
      <c r="E41" s="247">
        <f t="shared" si="1"/>
        <v>0</v>
      </c>
    </row>
    <row r="42" spans="1:5" ht="15" thickBot="1" x14ac:dyDescent="0.4">
      <c r="A42" s="71">
        <v>28</v>
      </c>
      <c r="B42" s="244" t="str">
        <f>IF(ISNA(VLOOKUP(A42,'Instruction Dépense'!K42:M257,3,0)),"",VLOOKUP(A42,'Instruction Dépense'!K42:M257,3,0))</f>
        <v/>
      </c>
      <c r="C42" s="245" t="str">
        <f>IF(ISNA(VLOOKUP(A42,'Instruction Dépense'!K42:N197,4,0)),"",VLOOKUP(A42,'Instruction Dépense'!K42:N197,4,0))</f>
        <v/>
      </c>
      <c r="D42" s="246" t="str">
        <f>IF(ISNA(VLOOKUP(A42,'Instruction Dépense'!K42:T197,10,0)),"",VLOOKUP(A42,'Instruction Dépense'!K42:T197,10,0))</f>
        <v/>
      </c>
      <c r="E42" s="247">
        <f t="shared" si="1"/>
        <v>0</v>
      </c>
    </row>
    <row r="43" spans="1:5" ht="15" thickBot="1" x14ac:dyDescent="0.4">
      <c r="A43" s="71">
        <v>29</v>
      </c>
      <c r="B43" s="244" t="str">
        <f>IF(ISNA(VLOOKUP(A43,'Instruction Dépense'!K43:M258,3,0)),"",VLOOKUP(A43,'Instruction Dépense'!K43:M258,3,0))</f>
        <v/>
      </c>
      <c r="C43" s="245" t="str">
        <f>IF(ISNA(VLOOKUP(A43,'Instruction Dépense'!K43:N198,4,0)),"",VLOOKUP(A43,'Instruction Dépense'!K43:N198,4,0))</f>
        <v/>
      </c>
      <c r="D43" s="246" t="str">
        <f>IF(ISNA(VLOOKUP(A43,'Instruction Dépense'!K43:T198,10,0)),"",VLOOKUP(A43,'Instruction Dépense'!K43:T198,10,0))</f>
        <v/>
      </c>
      <c r="E43" s="247">
        <f t="shared" si="1"/>
        <v>0</v>
      </c>
    </row>
    <row r="44" spans="1:5" ht="15" thickBot="1" x14ac:dyDescent="0.4">
      <c r="A44" s="71">
        <v>30</v>
      </c>
      <c r="B44" s="244" t="str">
        <f>IF(ISNA(VLOOKUP(A44,'Instruction Dépense'!K44:M259,3,0)),"",VLOOKUP(A44,'Instruction Dépense'!K44:M259,3,0))</f>
        <v/>
      </c>
      <c r="C44" s="245" t="str">
        <f>IF(ISNA(VLOOKUP(A44,'Instruction Dépense'!K44:N199,4,0)),"",VLOOKUP(A44,'Instruction Dépense'!K44:N199,4,0))</f>
        <v/>
      </c>
      <c r="D44" s="246" t="str">
        <f>IF(ISNA(VLOOKUP(A44,'Instruction Dépense'!K44:T199,10,0)),"",VLOOKUP(A44,'Instruction Dépense'!K44:T199,10,0))</f>
        <v/>
      </c>
      <c r="E44" s="247">
        <f t="shared" si="1"/>
        <v>0</v>
      </c>
    </row>
    <row r="45" spans="1:5" ht="15" thickBot="1" x14ac:dyDescent="0.4">
      <c r="A45" s="71">
        <v>31</v>
      </c>
      <c r="B45" s="244" t="str">
        <f>IF(ISNA(VLOOKUP(A45,'Instruction Dépense'!K45:M260,3,0)),"",VLOOKUP(A45,'Instruction Dépense'!K45:M260,3,0))</f>
        <v/>
      </c>
      <c r="C45" s="245" t="str">
        <f>IF(ISNA(VLOOKUP(A45,'Instruction Dépense'!K45:N200,4,0)),"",VLOOKUP(A45,'Instruction Dépense'!K45:N200,4,0))</f>
        <v/>
      </c>
      <c r="D45" s="246" t="str">
        <f>IF(ISNA(VLOOKUP(A45,'Instruction Dépense'!K45:T200,10,0)),"",VLOOKUP(A45,'Instruction Dépense'!K45:T200,10,0))</f>
        <v/>
      </c>
      <c r="E45" s="247">
        <f t="shared" si="1"/>
        <v>0</v>
      </c>
    </row>
    <row r="46" spans="1:5" ht="15" thickBot="1" x14ac:dyDescent="0.4">
      <c r="A46" s="71">
        <v>32</v>
      </c>
      <c r="B46" s="244" t="str">
        <f>IF(ISNA(VLOOKUP(A46,'Instruction Dépense'!K46:M261,3,0)),"",VLOOKUP(A46,'Instruction Dépense'!K46:M261,3,0))</f>
        <v/>
      </c>
      <c r="C46" s="245" t="str">
        <f>IF(ISNA(VLOOKUP(A46,'Instruction Dépense'!K46:N201,4,0)),"",VLOOKUP(A46,'Instruction Dépense'!K46:N201,4,0))</f>
        <v/>
      </c>
      <c r="D46" s="246" t="str">
        <f>IF(ISNA(VLOOKUP(A46,'Instruction Dépense'!K46:T201,10,0)),"",VLOOKUP(A46,'Instruction Dépense'!K46:T201,10,0))</f>
        <v/>
      </c>
      <c r="E46" s="247">
        <f t="shared" si="1"/>
        <v>0</v>
      </c>
    </row>
    <row r="47" spans="1:5" ht="15" thickBot="1" x14ac:dyDescent="0.4">
      <c r="A47" s="71">
        <v>33</v>
      </c>
      <c r="B47" s="244" t="str">
        <f>IF(ISNA(VLOOKUP(A47,'Instruction Dépense'!K47:M262,3,0)),"",VLOOKUP(A47,'Instruction Dépense'!K47:M262,3,0))</f>
        <v/>
      </c>
      <c r="C47" s="245" t="str">
        <f>IF(ISNA(VLOOKUP(A47,'Instruction Dépense'!K47:N202,4,0)),"",VLOOKUP(A47,'Instruction Dépense'!K47:N202,4,0))</f>
        <v/>
      </c>
      <c r="D47" s="246" t="str">
        <f>IF(ISNA(VLOOKUP(A47,'Instruction Dépense'!K47:T202,10,0)),"",VLOOKUP(A47,'Instruction Dépense'!K47:T202,10,0))</f>
        <v/>
      </c>
      <c r="E47" s="247">
        <f t="shared" si="1"/>
        <v>0</v>
      </c>
    </row>
    <row r="48" spans="1:5" ht="15" thickBot="1" x14ac:dyDescent="0.4">
      <c r="A48" s="71">
        <v>34</v>
      </c>
      <c r="B48" s="244" t="str">
        <f>IF(ISNA(VLOOKUP(A48,'Instruction Dépense'!K48:M263,3,0)),"",VLOOKUP(A48,'Instruction Dépense'!K48:M263,3,0))</f>
        <v/>
      </c>
      <c r="C48" s="245" t="str">
        <f>IF(ISNA(VLOOKUP(A48,'Instruction Dépense'!K48:N203,4,0)),"",VLOOKUP(A48,'Instruction Dépense'!K48:N203,4,0))</f>
        <v/>
      </c>
      <c r="D48" s="246" t="str">
        <f>IF(ISNA(VLOOKUP(A48,'Instruction Dépense'!K48:T203,10,0)),"",VLOOKUP(A48,'Instruction Dépense'!K48:T203,10,0))</f>
        <v/>
      </c>
      <c r="E48" s="247">
        <f t="shared" si="1"/>
        <v>0</v>
      </c>
    </row>
    <row r="49" spans="1:5" ht="15" thickBot="1" x14ac:dyDescent="0.4">
      <c r="A49" s="71">
        <v>35</v>
      </c>
      <c r="B49" s="244" t="str">
        <f>IF(ISNA(VLOOKUP(A49,'Instruction Dépense'!K49:M264,3,0)),"",VLOOKUP(A49,'Instruction Dépense'!K49:M264,3,0))</f>
        <v/>
      </c>
      <c r="C49" s="245" t="str">
        <f>IF(ISNA(VLOOKUP(A49,'Instruction Dépense'!K49:N204,4,0)),"",VLOOKUP(A49,'Instruction Dépense'!K49:N204,4,0))</f>
        <v/>
      </c>
      <c r="D49" s="246" t="str">
        <f>IF(ISNA(VLOOKUP(A49,'Instruction Dépense'!K49:T204,10,0)),"",VLOOKUP(A49,'Instruction Dépense'!K49:T204,10,0))</f>
        <v/>
      </c>
      <c r="E49" s="247">
        <f t="shared" si="1"/>
        <v>0</v>
      </c>
    </row>
    <row r="50" spans="1:5" ht="15" thickBot="1" x14ac:dyDescent="0.4">
      <c r="A50" s="71">
        <v>36</v>
      </c>
      <c r="B50" s="244" t="str">
        <f>IF(ISNA(VLOOKUP(A50,'Instruction Dépense'!K50:M265,3,0)),"",VLOOKUP(A50,'Instruction Dépense'!K50:M265,3,0))</f>
        <v/>
      </c>
      <c r="C50" s="245" t="str">
        <f>IF(ISNA(VLOOKUP(A50,'Instruction Dépense'!K50:N205,4,0)),"",VLOOKUP(A50,'Instruction Dépense'!K50:N205,4,0))</f>
        <v/>
      </c>
      <c r="D50" s="246" t="str">
        <f>IF(ISNA(VLOOKUP(A50,'Instruction Dépense'!K50:T205,10,0)),"",VLOOKUP(A50,'Instruction Dépense'!K50:T205,10,0))</f>
        <v/>
      </c>
      <c r="E50" s="247">
        <f t="shared" si="1"/>
        <v>0</v>
      </c>
    </row>
    <row r="51" spans="1:5" ht="15" thickBot="1" x14ac:dyDescent="0.4">
      <c r="A51" s="71">
        <v>37</v>
      </c>
      <c r="B51" s="244" t="str">
        <f>IF(ISNA(VLOOKUP(A51,'Instruction Dépense'!K51:M266,3,0)),"",VLOOKUP(A51,'Instruction Dépense'!K51:M266,3,0))</f>
        <v/>
      </c>
      <c r="C51" s="245" t="str">
        <f>IF(ISNA(VLOOKUP(A51,'Instruction Dépense'!K51:N206,4,0)),"",VLOOKUP(A51,'Instruction Dépense'!K51:N206,4,0))</f>
        <v/>
      </c>
      <c r="D51" s="246" t="str">
        <f>IF(ISNA(VLOOKUP(A51,'Instruction Dépense'!K51:T206,10,0)),"",VLOOKUP(A51,'Instruction Dépense'!K51:T206,10,0))</f>
        <v/>
      </c>
      <c r="E51" s="247">
        <f t="shared" si="1"/>
        <v>0</v>
      </c>
    </row>
    <row r="52" spans="1:5" ht="15" thickBot="1" x14ac:dyDescent="0.4">
      <c r="A52" s="71">
        <v>38</v>
      </c>
      <c r="B52" s="244" t="str">
        <f>IF(ISNA(VLOOKUP(A52,'Instruction Dépense'!K52:M267,3,0)),"",VLOOKUP(A52,'Instruction Dépense'!K52:M267,3,0))</f>
        <v/>
      </c>
      <c r="C52" s="245" t="str">
        <f>IF(ISNA(VLOOKUP(A52,'Instruction Dépense'!K52:N207,4,0)),"",VLOOKUP(A52,'Instruction Dépense'!K52:N207,4,0))</f>
        <v/>
      </c>
      <c r="D52" s="246" t="str">
        <f>IF(ISNA(VLOOKUP(A52,'Instruction Dépense'!K52:T207,10,0)),"",VLOOKUP(A52,'Instruction Dépense'!K52:T207,10,0))</f>
        <v/>
      </c>
      <c r="E52" s="247">
        <f t="shared" si="1"/>
        <v>0</v>
      </c>
    </row>
    <row r="53" spans="1:5" ht="15" thickBot="1" x14ac:dyDescent="0.4">
      <c r="A53" s="71">
        <v>39</v>
      </c>
      <c r="B53" s="244" t="str">
        <f>IF(ISNA(VLOOKUP(A53,'Instruction Dépense'!K53:M268,3,0)),"",VLOOKUP(A53,'Instruction Dépense'!K53:M268,3,0))</f>
        <v/>
      </c>
      <c r="C53" s="245" t="str">
        <f>IF(ISNA(VLOOKUP(A53,'Instruction Dépense'!K53:N208,4,0)),"",VLOOKUP(A53,'Instruction Dépense'!K53:N208,4,0))</f>
        <v/>
      </c>
      <c r="D53" s="246" t="str">
        <f>IF(ISNA(VLOOKUP(A53,'Instruction Dépense'!K53:T208,10,0)),"",VLOOKUP(A53,'Instruction Dépense'!K53:T208,10,0))</f>
        <v/>
      </c>
      <c r="E53" s="247">
        <f t="shared" si="1"/>
        <v>0</v>
      </c>
    </row>
    <row r="54" spans="1:5" ht="15" thickBot="1" x14ac:dyDescent="0.4">
      <c r="A54" s="71">
        <v>40</v>
      </c>
      <c r="B54" s="244" t="str">
        <f>IF(ISNA(VLOOKUP(A54,'Instruction Dépense'!K54:M269,3,0)),"",VLOOKUP(A54,'Instruction Dépense'!K54:M269,3,0))</f>
        <v/>
      </c>
      <c r="C54" s="245" t="str">
        <f>IF(ISNA(VLOOKUP(A54,'Instruction Dépense'!K54:N209,4,0)),"",VLOOKUP(A54,'Instruction Dépense'!K54:N209,4,0))</f>
        <v/>
      </c>
      <c r="D54" s="246" t="str">
        <f>IF(ISNA(VLOOKUP(A54,'Instruction Dépense'!K54:T209,10,0)),"",VLOOKUP(A54,'Instruction Dépense'!K54:T209,10,0))</f>
        <v/>
      </c>
      <c r="E54" s="247">
        <f t="shared" si="1"/>
        <v>0</v>
      </c>
    </row>
    <row r="55" spans="1:5" ht="15" thickBot="1" x14ac:dyDescent="0.4">
      <c r="A55" s="71">
        <v>41</v>
      </c>
      <c r="B55" s="244" t="str">
        <f>IF(ISNA(VLOOKUP(A55,'Instruction Dépense'!K55:M270,3,0)),"",VLOOKUP(A55,'Instruction Dépense'!K55:M270,3,0))</f>
        <v/>
      </c>
      <c r="C55" s="245" t="str">
        <f>IF(ISNA(VLOOKUP(A55,'Instruction Dépense'!K55:N210,4,0)),"",VLOOKUP(A55,'Instruction Dépense'!K55:N210,4,0))</f>
        <v/>
      </c>
      <c r="D55" s="246" t="str">
        <f>IF(ISNA(VLOOKUP(A55,'Instruction Dépense'!K55:T210,10,0)),"",VLOOKUP(A55,'Instruction Dépense'!K55:T210,10,0))</f>
        <v/>
      </c>
      <c r="E55" s="247">
        <f t="shared" si="1"/>
        <v>0</v>
      </c>
    </row>
    <row r="56" spans="1:5" ht="15" thickBot="1" x14ac:dyDescent="0.4">
      <c r="A56" s="71">
        <v>42</v>
      </c>
      <c r="B56" s="244" t="str">
        <f>IF(ISNA(VLOOKUP(A56,'Instruction Dépense'!K56:M271,3,0)),"",VLOOKUP(A56,'Instruction Dépense'!K56:M271,3,0))</f>
        <v/>
      </c>
      <c r="C56" s="245" t="str">
        <f>IF(ISNA(VLOOKUP(A56,'Instruction Dépense'!K56:N211,4,0)),"",VLOOKUP(A56,'Instruction Dépense'!K56:N211,4,0))</f>
        <v/>
      </c>
      <c r="D56" s="246" t="str">
        <f>IF(ISNA(VLOOKUP(A56,'Instruction Dépense'!K56:T211,10,0)),"",VLOOKUP(A56,'Instruction Dépense'!K56:T211,10,0))</f>
        <v/>
      </c>
      <c r="E56" s="247">
        <f t="shared" si="1"/>
        <v>0</v>
      </c>
    </row>
    <row r="57" spans="1:5" ht="15" thickBot="1" x14ac:dyDescent="0.4">
      <c r="A57" s="71">
        <v>43</v>
      </c>
      <c r="B57" s="244" t="str">
        <f>IF(ISNA(VLOOKUP(A57,'Instruction Dépense'!K57:M272,3,0)),"",VLOOKUP(A57,'Instruction Dépense'!K57:M272,3,0))</f>
        <v/>
      </c>
      <c r="C57" s="245" t="str">
        <f>IF(ISNA(VLOOKUP(A57,'Instruction Dépense'!K57:N212,4,0)),"",VLOOKUP(A57,'Instruction Dépense'!K57:N212,4,0))</f>
        <v/>
      </c>
      <c r="D57" s="246" t="str">
        <f>IF(ISNA(VLOOKUP(A57,'Instruction Dépense'!K57:T212,10,0)),"",VLOOKUP(A57,'Instruction Dépense'!K57:T212,10,0))</f>
        <v/>
      </c>
      <c r="E57" s="247">
        <f t="shared" si="1"/>
        <v>0</v>
      </c>
    </row>
    <row r="58" spans="1:5" ht="15" thickBot="1" x14ac:dyDescent="0.4">
      <c r="A58" s="71">
        <v>44</v>
      </c>
      <c r="B58" s="244" t="str">
        <f>IF(ISNA(VLOOKUP(A58,'Instruction Dépense'!K58:M273,3,0)),"",VLOOKUP(A58,'Instruction Dépense'!K58:M273,3,0))</f>
        <v/>
      </c>
      <c r="C58" s="245" t="str">
        <f>IF(ISNA(VLOOKUP(A58,'Instruction Dépense'!K58:N213,4,0)),"",VLOOKUP(A58,'Instruction Dépense'!K58:N213,4,0))</f>
        <v/>
      </c>
      <c r="D58" s="246" t="str">
        <f>IF(ISNA(VLOOKUP(A58,'Instruction Dépense'!K58:T213,10,0)),"",VLOOKUP(A58,'Instruction Dépense'!K58:T213,10,0))</f>
        <v/>
      </c>
      <c r="E58" s="247">
        <f t="shared" si="1"/>
        <v>0</v>
      </c>
    </row>
    <row r="59" spans="1:5" ht="15" thickBot="1" x14ac:dyDescent="0.4">
      <c r="A59" s="71">
        <v>45</v>
      </c>
      <c r="B59" s="244" t="str">
        <f>IF(ISNA(VLOOKUP(A59,'Instruction Dépense'!K59:M274,3,0)),"",VLOOKUP(A59,'Instruction Dépense'!K59:M274,3,0))</f>
        <v/>
      </c>
      <c r="C59" s="245" t="str">
        <f>IF(ISNA(VLOOKUP(A59,'Instruction Dépense'!K59:N214,4,0)),"",VLOOKUP(A59,'Instruction Dépense'!K59:N214,4,0))</f>
        <v/>
      </c>
      <c r="D59" s="246" t="str">
        <f>IF(ISNA(VLOOKUP(A59,'Instruction Dépense'!K59:T214,10,0)),"",VLOOKUP(A59,'Instruction Dépense'!K59:T214,10,0))</f>
        <v/>
      </c>
      <c r="E59" s="247">
        <f t="shared" si="1"/>
        <v>0</v>
      </c>
    </row>
    <row r="60" spans="1:5" ht="15" thickBot="1" x14ac:dyDescent="0.4">
      <c r="A60" s="71">
        <v>46</v>
      </c>
      <c r="B60" s="244" t="str">
        <f>IF(ISNA(VLOOKUP(A60,'Instruction Dépense'!K60:M275,3,0)),"",VLOOKUP(A60,'Instruction Dépense'!K60:M275,3,0))</f>
        <v/>
      </c>
      <c r="C60" s="245" t="str">
        <f>IF(ISNA(VLOOKUP(A60,'Instruction Dépense'!K60:N215,4,0)),"",VLOOKUP(A60,'Instruction Dépense'!K60:N215,4,0))</f>
        <v/>
      </c>
      <c r="D60" s="246" t="str">
        <f>IF(ISNA(VLOOKUP(A60,'Instruction Dépense'!K60:T215,10,0)),"",VLOOKUP(A60,'Instruction Dépense'!K60:T215,10,0))</f>
        <v/>
      </c>
      <c r="E60" s="247">
        <f t="shared" si="1"/>
        <v>0</v>
      </c>
    </row>
    <row r="61" spans="1:5" ht="15" thickBot="1" x14ac:dyDescent="0.4">
      <c r="A61" s="71">
        <v>47</v>
      </c>
      <c r="B61" s="244" t="str">
        <f>IF(ISNA(VLOOKUP(A61,'Instruction Dépense'!K61:M276,3,0)),"",VLOOKUP(A61,'Instruction Dépense'!K61:M276,3,0))</f>
        <v/>
      </c>
      <c r="C61" s="245" t="str">
        <f>IF(ISNA(VLOOKUP(A61,'Instruction Dépense'!K61:N216,4,0)),"",VLOOKUP(A61,'Instruction Dépense'!K61:N216,4,0))</f>
        <v/>
      </c>
      <c r="D61" s="246" t="str">
        <f>IF(ISNA(VLOOKUP(A61,'Instruction Dépense'!K61:T216,10,0)),"",VLOOKUP(A61,'Instruction Dépense'!K61:T216,10,0))</f>
        <v/>
      </c>
      <c r="E61" s="247">
        <f t="shared" si="1"/>
        <v>0</v>
      </c>
    </row>
    <row r="62" spans="1:5" ht="15" thickBot="1" x14ac:dyDescent="0.4">
      <c r="A62" s="71">
        <v>48</v>
      </c>
      <c r="B62" s="244" t="str">
        <f>IF(ISNA(VLOOKUP(A62,'Instruction Dépense'!K62:M277,3,0)),"",VLOOKUP(A62,'Instruction Dépense'!K62:M277,3,0))</f>
        <v/>
      </c>
      <c r="C62" s="245" t="str">
        <f>IF(ISNA(VLOOKUP(A62,'Instruction Dépense'!K62:N217,4,0)),"",VLOOKUP(A62,'Instruction Dépense'!K62:N217,4,0))</f>
        <v/>
      </c>
      <c r="D62" s="246" t="str">
        <f>IF(ISNA(VLOOKUP(A62,'Instruction Dépense'!K62:T217,10,0)),"",VLOOKUP(A62,'Instruction Dépense'!K62:T217,10,0))</f>
        <v/>
      </c>
      <c r="E62" s="247">
        <f t="shared" si="1"/>
        <v>0</v>
      </c>
    </row>
    <row r="63" spans="1:5" ht="15" thickBot="1" x14ac:dyDescent="0.4">
      <c r="A63" s="71">
        <v>49</v>
      </c>
      <c r="B63" s="244" t="str">
        <f>IF(ISNA(VLOOKUP(A63,'Instruction Dépense'!K63:M278,3,0)),"",VLOOKUP(A63,'Instruction Dépense'!K63:M278,3,0))</f>
        <v/>
      </c>
      <c r="C63" s="245" t="str">
        <f>IF(ISNA(VLOOKUP(A63,'Instruction Dépense'!K63:N218,4,0)),"",VLOOKUP(A63,'Instruction Dépense'!K63:N218,4,0))</f>
        <v/>
      </c>
      <c r="D63" s="246" t="str">
        <f>IF(ISNA(VLOOKUP(A63,'Instruction Dépense'!K63:T218,10,0)),"",VLOOKUP(A63,'Instruction Dépense'!K63:T218,10,0))</f>
        <v/>
      </c>
      <c r="E63" s="247">
        <f t="shared" si="1"/>
        <v>0</v>
      </c>
    </row>
    <row r="64" spans="1:5" ht="15" thickBot="1" x14ac:dyDescent="0.4">
      <c r="A64" s="71">
        <v>50</v>
      </c>
      <c r="B64" s="244" t="str">
        <f>IF(ISNA(VLOOKUP(A64,'Instruction Dépense'!K64:M279,3,0)),"",VLOOKUP(A64,'Instruction Dépense'!K64:M279,3,0))</f>
        <v/>
      </c>
      <c r="C64" s="245" t="str">
        <f>IF(ISNA(VLOOKUP(A64,'Instruction Dépense'!K64:N219,4,0)),"",VLOOKUP(A64,'Instruction Dépense'!K64:N219,4,0))</f>
        <v/>
      </c>
      <c r="D64" s="246" t="str">
        <f>IF(ISNA(VLOOKUP(A64,'Instruction Dépense'!K64:T219,10,0)),"",VLOOKUP(A64,'Instruction Dépense'!K64:T219,10,0))</f>
        <v/>
      </c>
      <c r="E64" s="247">
        <f t="shared" si="1"/>
        <v>0</v>
      </c>
    </row>
    <row r="65" spans="1:5" ht="15" thickBot="1" x14ac:dyDescent="0.4">
      <c r="A65" s="71">
        <v>51</v>
      </c>
      <c r="B65" s="244" t="str">
        <f>IF(ISNA(VLOOKUP(A65,'Instruction Dépense'!K65:M280,3,0)),"",VLOOKUP(A65,'Instruction Dépense'!K65:M280,3,0))</f>
        <v/>
      </c>
      <c r="C65" s="245" t="str">
        <f>IF(ISNA(VLOOKUP(A65,'Instruction Dépense'!K65:N220,4,0)),"",VLOOKUP(A65,'Instruction Dépense'!K65:N220,4,0))</f>
        <v/>
      </c>
      <c r="D65" s="246" t="str">
        <f>IF(ISNA(VLOOKUP(A65,'Instruction Dépense'!K65:T220,10,0)),"",VLOOKUP(A65,'Instruction Dépense'!K65:T220,10,0))</f>
        <v/>
      </c>
      <c r="E65" s="247">
        <f t="shared" si="1"/>
        <v>0</v>
      </c>
    </row>
    <row r="66" spans="1:5" ht="15" thickBot="1" x14ac:dyDescent="0.4">
      <c r="A66" s="71">
        <v>52</v>
      </c>
      <c r="B66" s="244" t="str">
        <f>IF(ISNA(VLOOKUP(A66,'Instruction Dépense'!K66:M281,3,0)),"",VLOOKUP(A66,'Instruction Dépense'!K66:M281,3,0))</f>
        <v/>
      </c>
      <c r="C66" s="245" t="str">
        <f>IF(ISNA(VLOOKUP(A66,'Instruction Dépense'!K66:N221,4,0)),"",VLOOKUP(A66,'Instruction Dépense'!K66:N221,4,0))</f>
        <v/>
      </c>
      <c r="D66" s="246" t="str">
        <f>IF(ISNA(VLOOKUP(A66,'Instruction Dépense'!K66:T221,10,0)),"",VLOOKUP(A66,'Instruction Dépense'!K66:T221,10,0))</f>
        <v/>
      </c>
      <c r="E66" s="247">
        <f t="shared" si="1"/>
        <v>0</v>
      </c>
    </row>
    <row r="67" spans="1:5" ht="15" thickBot="1" x14ac:dyDescent="0.4">
      <c r="A67" s="71">
        <v>53</v>
      </c>
      <c r="B67" s="244" t="str">
        <f>IF(ISNA(VLOOKUP(A67,'Instruction Dépense'!K67:M282,3,0)),"",VLOOKUP(A67,'Instruction Dépense'!K67:M282,3,0))</f>
        <v/>
      </c>
      <c r="C67" s="245" t="str">
        <f>IF(ISNA(VLOOKUP(A67,'Instruction Dépense'!K67:N222,4,0)),"",VLOOKUP(A67,'Instruction Dépense'!K67:N222,4,0))</f>
        <v/>
      </c>
      <c r="D67" s="246" t="str">
        <f>IF(ISNA(VLOOKUP(A67,'Instruction Dépense'!K67:T222,10,0)),"",VLOOKUP(A67,'Instruction Dépense'!K67:T222,10,0))</f>
        <v/>
      </c>
      <c r="E67" s="247">
        <f t="shared" si="1"/>
        <v>0</v>
      </c>
    </row>
    <row r="68" spans="1:5" ht="15" thickBot="1" x14ac:dyDescent="0.4">
      <c r="A68" s="71">
        <v>54</v>
      </c>
      <c r="B68" s="244" t="str">
        <f>IF(ISNA(VLOOKUP(A68,'Instruction Dépense'!K68:M283,3,0)),"",VLOOKUP(A68,'Instruction Dépense'!K68:M283,3,0))</f>
        <v/>
      </c>
      <c r="C68" s="245" t="str">
        <f>IF(ISNA(VLOOKUP(A68,'Instruction Dépense'!K68:N223,4,0)),"",VLOOKUP(A68,'Instruction Dépense'!K68:N223,4,0))</f>
        <v/>
      </c>
      <c r="D68" s="246" t="str">
        <f>IF(ISNA(VLOOKUP(A68,'Instruction Dépense'!K68:T223,10,0)),"",VLOOKUP(A68,'Instruction Dépense'!K68:T223,10,0))</f>
        <v/>
      </c>
      <c r="E68" s="247">
        <f t="shared" si="1"/>
        <v>0</v>
      </c>
    </row>
    <row r="69" spans="1:5" ht="15" thickBot="1" x14ac:dyDescent="0.4">
      <c r="A69" s="71">
        <v>55</v>
      </c>
      <c r="B69" s="244" t="str">
        <f>IF(ISNA(VLOOKUP(A69,'Instruction Dépense'!K69:M284,3,0)),"",VLOOKUP(A69,'Instruction Dépense'!K69:M284,3,0))</f>
        <v/>
      </c>
      <c r="C69" s="245" t="str">
        <f>IF(ISNA(VLOOKUP(A69,'Instruction Dépense'!K69:N224,4,0)),"",VLOOKUP(A69,'Instruction Dépense'!K69:N224,4,0))</f>
        <v/>
      </c>
      <c r="D69" s="246" t="str">
        <f>IF(ISNA(VLOOKUP(A69,'Instruction Dépense'!K69:T224,10,0)),"",VLOOKUP(A69,'Instruction Dépense'!K69:T224,10,0))</f>
        <v/>
      </c>
      <c r="E69" s="247">
        <f t="shared" si="1"/>
        <v>0</v>
      </c>
    </row>
    <row r="70" spans="1:5" ht="15" thickBot="1" x14ac:dyDescent="0.4">
      <c r="A70" s="71">
        <v>56</v>
      </c>
      <c r="B70" s="244" t="str">
        <f>IF(ISNA(VLOOKUP(A70,'Instruction Dépense'!K70:M285,3,0)),"",VLOOKUP(A70,'Instruction Dépense'!K70:M285,3,0))</f>
        <v/>
      </c>
      <c r="C70" s="245" t="str">
        <f>IF(ISNA(VLOOKUP(A70,'Instruction Dépense'!K70:N225,4,0)),"",VLOOKUP(A70,'Instruction Dépense'!K70:N225,4,0))</f>
        <v/>
      </c>
      <c r="D70" s="246" t="str">
        <f>IF(ISNA(VLOOKUP(A70,'Instruction Dépense'!K70:T225,10,0)),"",VLOOKUP(A70,'Instruction Dépense'!K70:T225,10,0))</f>
        <v/>
      </c>
      <c r="E70" s="247">
        <f t="shared" si="1"/>
        <v>0</v>
      </c>
    </row>
    <row r="71" spans="1:5" ht="15" thickBot="1" x14ac:dyDescent="0.4">
      <c r="A71" s="71">
        <v>57</v>
      </c>
      <c r="B71" s="244" t="str">
        <f>IF(ISNA(VLOOKUP(A71,'Instruction Dépense'!K71:M286,3,0)),"",VLOOKUP(A71,'Instruction Dépense'!K71:M286,3,0))</f>
        <v/>
      </c>
      <c r="C71" s="245" t="str">
        <f>IF(ISNA(VLOOKUP(A71,'Instruction Dépense'!K71:N226,4,0)),"",VLOOKUP(A71,'Instruction Dépense'!K71:N226,4,0))</f>
        <v/>
      </c>
      <c r="D71" s="246" t="str">
        <f>IF(ISNA(VLOOKUP(A71,'Instruction Dépense'!K71:T226,10,0)),"",VLOOKUP(A71,'Instruction Dépense'!K71:T226,10,0))</f>
        <v/>
      </c>
      <c r="E71" s="247">
        <f t="shared" si="1"/>
        <v>0</v>
      </c>
    </row>
    <row r="72" spans="1:5" ht="15" thickBot="1" x14ac:dyDescent="0.4">
      <c r="A72" s="71">
        <v>58</v>
      </c>
      <c r="B72" s="244" t="str">
        <f>IF(ISNA(VLOOKUP(A72,'Instruction Dépense'!K72:M287,3,0)),"",VLOOKUP(A72,'Instruction Dépense'!K72:M287,3,0))</f>
        <v/>
      </c>
      <c r="C72" s="245" t="str">
        <f>IF(ISNA(VLOOKUP(A72,'Instruction Dépense'!K72:N227,4,0)),"",VLOOKUP(A72,'Instruction Dépense'!K72:N227,4,0))</f>
        <v/>
      </c>
      <c r="D72" s="246" t="str">
        <f>IF(ISNA(VLOOKUP(A72,'Instruction Dépense'!K72:T227,10,0)),"",VLOOKUP(A72,'Instruction Dépense'!K72:T227,10,0))</f>
        <v/>
      </c>
      <c r="E72" s="247">
        <f t="shared" si="1"/>
        <v>0</v>
      </c>
    </row>
    <row r="73" spans="1:5" ht="15" thickBot="1" x14ac:dyDescent="0.4">
      <c r="A73" s="71">
        <v>59</v>
      </c>
      <c r="B73" s="244" t="str">
        <f>IF(ISNA(VLOOKUP(A73,'Instruction Dépense'!K73:M288,3,0)),"",VLOOKUP(A73,'Instruction Dépense'!K73:M288,3,0))</f>
        <v/>
      </c>
      <c r="C73" s="245" t="str">
        <f>IF(ISNA(VLOOKUP(A73,'Instruction Dépense'!K73:N228,4,0)),"",VLOOKUP(A73,'Instruction Dépense'!K73:N228,4,0))</f>
        <v/>
      </c>
      <c r="D73" s="246" t="str">
        <f>IF(ISNA(VLOOKUP(A73,'Instruction Dépense'!K73:T228,10,0)),"",VLOOKUP(A73,'Instruction Dépense'!K73:T228,10,0))</f>
        <v/>
      </c>
      <c r="E73" s="247">
        <f t="shared" si="1"/>
        <v>0</v>
      </c>
    </row>
    <row r="74" spans="1:5" ht="15" thickBot="1" x14ac:dyDescent="0.4">
      <c r="A74" s="71">
        <v>60</v>
      </c>
      <c r="B74" s="244" t="str">
        <f>IF(ISNA(VLOOKUP(A74,'Instruction Dépense'!K74:M289,3,0)),"",VLOOKUP(A74,'Instruction Dépense'!K74:M289,3,0))</f>
        <v/>
      </c>
      <c r="C74" s="245" t="str">
        <f>IF(ISNA(VLOOKUP(A74,'Instruction Dépense'!K74:N229,4,0)),"",VLOOKUP(A74,'Instruction Dépense'!K74:N229,4,0))</f>
        <v/>
      </c>
      <c r="D74" s="246" t="str">
        <f>IF(ISNA(VLOOKUP(A74,'Instruction Dépense'!K74:T229,10,0)),"",VLOOKUP(A74,'Instruction Dépense'!K74:T229,10,0))</f>
        <v/>
      </c>
      <c r="E74" s="247">
        <f t="shared" si="1"/>
        <v>0</v>
      </c>
    </row>
    <row r="75" spans="1:5" ht="15" thickBot="1" x14ac:dyDescent="0.4">
      <c r="A75" s="71">
        <v>61</v>
      </c>
      <c r="B75" s="244" t="str">
        <f>IF(ISNA(VLOOKUP(A75,'Instruction Dépense'!K75:M290,3,0)),"",VLOOKUP(A75,'Instruction Dépense'!K75:M290,3,0))</f>
        <v/>
      </c>
      <c r="C75" s="245" t="str">
        <f>IF(ISNA(VLOOKUP(A75,'Instruction Dépense'!K75:N230,4,0)),"",VLOOKUP(A75,'Instruction Dépense'!K75:N230,4,0))</f>
        <v/>
      </c>
      <c r="D75" s="246" t="str">
        <f>IF(ISNA(VLOOKUP(A75,'Instruction Dépense'!K75:T230,10,0)),"",VLOOKUP(A75,'Instruction Dépense'!K75:T230,10,0))</f>
        <v/>
      </c>
      <c r="E75" s="247">
        <f t="shared" si="1"/>
        <v>0</v>
      </c>
    </row>
    <row r="76" spans="1:5" ht="15" thickBot="1" x14ac:dyDescent="0.4">
      <c r="A76" s="71">
        <v>62</v>
      </c>
      <c r="B76" s="244" t="str">
        <f>IF(ISNA(VLOOKUP(A76,'Instruction Dépense'!K76:M291,3,0)),"",VLOOKUP(A76,'Instruction Dépense'!K76:M291,3,0))</f>
        <v/>
      </c>
      <c r="C76" s="245" t="str">
        <f>IF(ISNA(VLOOKUP(A76,'Instruction Dépense'!K76:N231,4,0)),"",VLOOKUP(A76,'Instruction Dépense'!K76:N231,4,0))</f>
        <v/>
      </c>
      <c r="D76" s="246" t="str">
        <f>IF(ISNA(VLOOKUP(A76,'Instruction Dépense'!K76:T231,10,0)),"",VLOOKUP(A76,'Instruction Dépense'!K76:T231,10,0))</f>
        <v/>
      </c>
      <c r="E76" s="247">
        <f t="shared" si="1"/>
        <v>0</v>
      </c>
    </row>
    <row r="77" spans="1:5" ht="15" thickBot="1" x14ac:dyDescent="0.4">
      <c r="A77" s="71">
        <v>63</v>
      </c>
      <c r="B77" s="244" t="str">
        <f>IF(ISNA(VLOOKUP(A77,'Instruction Dépense'!K77:M292,3,0)),"",VLOOKUP(A77,'Instruction Dépense'!K77:M292,3,0))</f>
        <v/>
      </c>
      <c r="C77" s="245" t="str">
        <f>IF(ISNA(VLOOKUP(A77,'Instruction Dépense'!K77:N232,4,0)),"",VLOOKUP(A77,'Instruction Dépense'!K77:N232,4,0))</f>
        <v/>
      </c>
      <c r="D77" s="246" t="str">
        <f>IF(ISNA(VLOOKUP(A77,'Instruction Dépense'!K77:T232,10,0)),"",VLOOKUP(A77,'Instruction Dépense'!K77:T232,10,0))</f>
        <v/>
      </c>
      <c r="E77" s="247">
        <f t="shared" si="1"/>
        <v>0</v>
      </c>
    </row>
    <row r="78" spans="1:5" ht="15" thickBot="1" x14ac:dyDescent="0.4">
      <c r="A78" s="71">
        <v>64</v>
      </c>
      <c r="B78" s="244" t="str">
        <f>IF(ISNA(VLOOKUP(A78,'Instruction Dépense'!K78:M293,3,0)),"",VLOOKUP(A78,'Instruction Dépense'!K78:M293,3,0))</f>
        <v/>
      </c>
      <c r="C78" s="245" t="str">
        <f>IF(ISNA(VLOOKUP(A78,'Instruction Dépense'!K78:N233,4,0)),"",VLOOKUP(A78,'Instruction Dépense'!K78:N233,4,0))</f>
        <v/>
      </c>
      <c r="D78" s="246" t="str">
        <f>IF(ISNA(VLOOKUP(A78,'Instruction Dépense'!K78:T233,10,0)),"",VLOOKUP(A78,'Instruction Dépense'!K78:T233,10,0))</f>
        <v/>
      </c>
      <c r="E78" s="247">
        <f t="shared" si="1"/>
        <v>0</v>
      </c>
    </row>
    <row r="79" spans="1:5" ht="15" thickBot="1" x14ac:dyDescent="0.4">
      <c r="A79" s="71">
        <v>65</v>
      </c>
      <c r="B79" s="244" t="str">
        <f>IF(ISNA(VLOOKUP(A79,'Instruction Dépense'!K79:M294,3,0)),"",VLOOKUP(A79,'Instruction Dépense'!K79:M294,3,0))</f>
        <v/>
      </c>
      <c r="C79" s="245" t="str">
        <f>IF(ISNA(VLOOKUP(A79,'Instruction Dépense'!K79:N234,4,0)),"",VLOOKUP(A79,'Instruction Dépense'!K79:N234,4,0))</f>
        <v/>
      </c>
      <c r="D79" s="246" t="str">
        <f>IF(ISNA(VLOOKUP(A79,'Instruction Dépense'!K79:T234,10,0)),"",VLOOKUP(A79,'Instruction Dépense'!K79:T234,10,0))</f>
        <v/>
      </c>
      <c r="E79" s="247">
        <f t="shared" si="1"/>
        <v>0</v>
      </c>
    </row>
    <row r="80" spans="1:5" ht="15" thickBot="1" x14ac:dyDescent="0.4">
      <c r="A80" s="71">
        <v>66</v>
      </c>
      <c r="B80" s="244" t="str">
        <f>IF(ISNA(VLOOKUP(A80,'Instruction Dépense'!K80:M295,3,0)),"",VLOOKUP(A80,'Instruction Dépense'!K80:M295,3,0))</f>
        <v/>
      </c>
      <c r="C80" s="245" t="str">
        <f>IF(ISNA(VLOOKUP(A80,'Instruction Dépense'!K80:N235,4,0)),"",VLOOKUP(A80,'Instruction Dépense'!K80:N235,4,0))</f>
        <v/>
      </c>
      <c r="D80" s="246" t="str">
        <f>IF(ISNA(VLOOKUP(A80,'Instruction Dépense'!K80:T235,10,0)),"",VLOOKUP(A80,'Instruction Dépense'!K80:T235,10,0))</f>
        <v/>
      </c>
      <c r="E80" s="247">
        <f t="shared" ref="E80:E124" si="2">SUM(C80:D80)</f>
        <v>0</v>
      </c>
    </row>
    <row r="81" spans="1:5" ht="15" thickBot="1" x14ac:dyDescent="0.4">
      <c r="A81" s="71">
        <v>67</v>
      </c>
      <c r="B81" s="244" t="str">
        <f>IF(ISNA(VLOOKUP(A81,'Instruction Dépense'!K81:M296,3,0)),"",VLOOKUP(A81,'Instruction Dépense'!K81:M296,3,0))</f>
        <v/>
      </c>
      <c r="C81" s="245" t="str">
        <f>IF(ISNA(VLOOKUP(A81,'Instruction Dépense'!K81:N236,4,0)),"",VLOOKUP(A81,'Instruction Dépense'!K81:N236,4,0))</f>
        <v/>
      </c>
      <c r="D81" s="246" t="str">
        <f>IF(ISNA(VLOOKUP(A81,'Instruction Dépense'!K81:T236,10,0)),"",VLOOKUP(A81,'Instruction Dépense'!K81:T236,10,0))</f>
        <v/>
      </c>
      <c r="E81" s="247">
        <f t="shared" si="2"/>
        <v>0</v>
      </c>
    </row>
    <row r="82" spans="1:5" ht="15" thickBot="1" x14ac:dyDescent="0.4">
      <c r="A82" s="71">
        <v>68</v>
      </c>
      <c r="B82" s="244" t="str">
        <f>IF(ISNA(VLOOKUP(A82,'Instruction Dépense'!K82:M297,3,0)),"",VLOOKUP(A82,'Instruction Dépense'!K82:M297,3,0))</f>
        <v/>
      </c>
      <c r="C82" s="245" t="str">
        <f>IF(ISNA(VLOOKUP(A82,'Instruction Dépense'!K82:N237,4,0)),"",VLOOKUP(A82,'Instruction Dépense'!K82:N237,4,0))</f>
        <v/>
      </c>
      <c r="D82" s="246" t="str">
        <f>IF(ISNA(VLOOKUP(A82,'Instruction Dépense'!K82:T237,10,0)),"",VLOOKUP(A82,'Instruction Dépense'!K82:T237,10,0))</f>
        <v/>
      </c>
      <c r="E82" s="247">
        <f t="shared" si="2"/>
        <v>0</v>
      </c>
    </row>
    <row r="83" spans="1:5" ht="15" thickBot="1" x14ac:dyDescent="0.4">
      <c r="A83" s="71">
        <v>69</v>
      </c>
      <c r="B83" s="244" t="str">
        <f>IF(ISNA(VLOOKUP(A83,'Instruction Dépense'!K83:M298,3,0)),"",VLOOKUP(A83,'Instruction Dépense'!K83:M298,3,0))</f>
        <v/>
      </c>
      <c r="C83" s="245" t="str">
        <f>IF(ISNA(VLOOKUP(A83,'Instruction Dépense'!K83:N238,4,0)),"",VLOOKUP(A83,'Instruction Dépense'!K83:N238,4,0))</f>
        <v/>
      </c>
      <c r="D83" s="246" t="str">
        <f>IF(ISNA(VLOOKUP(A83,'Instruction Dépense'!K83:T238,10,0)),"",VLOOKUP(A83,'Instruction Dépense'!K83:T238,10,0))</f>
        <v/>
      </c>
      <c r="E83" s="247">
        <f t="shared" si="2"/>
        <v>0</v>
      </c>
    </row>
    <row r="84" spans="1:5" ht="15" thickBot="1" x14ac:dyDescent="0.4">
      <c r="A84" s="71">
        <v>70</v>
      </c>
      <c r="B84" s="244" t="str">
        <f>IF(ISNA(VLOOKUP(A84,'Instruction Dépense'!K84:M299,3,0)),"",VLOOKUP(A84,'Instruction Dépense'!K84:M299,3,0))</f>
        <v/>
      </c>
      <c r="C84" s="245" t="str">
        <f>IF(ISNA(VLOOKUP(A84,'Instruction Dépense'!K84:N239,4,0)),"",VLOOKUP(A84,'Instruction Dépense'!K84:N239,4,0))</f>
        <v/>
      </c>
      <c r="D84" s="246" t="str">
        <f>IF(ISNA(VLOOKUP(A84,'Instruction Dépense'!K84:T239,10,0)),"",VLOOKUP(A84,'Instruction Dépense'!K84:T239,10,0))</f>
        <v/>
      </c>
      <c r="E84" s="247">
        <f t="shared" si="2"/>
        <v>0</v>
      </c>
    </row>
    <row r="85" spans="1:5" ht="15" thickBot="1" x14ac:dyDescent="0.4">
      <c r="A85" s="71">
        <v>71</v>
      </c>
      <c r="B85" s="244" t="str">
        <f>IF(ISNA(VLOOKUP(A85,'Instruction Dépense'!K85:M300,3,0)),"",VLOOKUP(A85,'Instruction Dépense'!K85:M300,3,0))</f>
        <v/>
      </c>
      <c r="C85" s="245" t="str">
        <f>IF(ISNA(VLOOKUP(A85,'Instruction Dépense'!K85:N240,4,0)),"",VLOOKUP(A85,'Instruction Dépense'!K85:N240,4,0))</f>
        <v/>
      </c>
      <c r="D85" s="246" t="str">
        <f>IF(ISNA(VLOOKUP(A85,'Instruction Dépense'!K85:T240,10,0)),"",VLOOKUP(A85,'Instruction Dépense'!K85:T240,10,0))</f>
        <v/>
      </c>
      <c r="E85" s="247">
        <f t="shared" si="2"/>
        <v>0</v>
      </c>
    </row>
    <row r="86" spans="1:5" ht="15" thickBot="1" x14ac:dyDescent="0.4">
      <c r="A86" s="71">
        <v>72</v>
      </c>
      <c r="B86" s="244" t="str">
        <f>IF(ISNA(VLOOKUP(A86,'Instruction Dépense'!K86:M301,3,0)),"",VLOOKUP(A86,'Instruction Dépense'!K86:M301,3,0))</f>
        <v/>
      </c>
      <c r="C86" s="245" t="str">
        <f>IF(ISNA(VLOOKUP(A86,'Instruction Dépense'!K86:N241,4,0)),"",VLOOKUP(A86,'Instruction Dépense'!K86:N241,4,0))</f>
        <v/>
      </c>
      <c r="D86" s="246" t="str">
        <f>IF(ISNA(VLOOKUP(A86,'Instruction Dépense'!K86:T241,10,0)),"",VLOOKUP(A86,'Instruction Dépense'!K86:T241,10,0))</f>
        <v/>
      </c>
      <c r="E86" s="247">
        <f t="shared" si="2"/>
        <v>0</v>
      </c>
    </row>
    <row r="87" spans="1:5" ht="15" thickBot="1" x14ac:dyDescent="0.4">
      <c r="A87" s="71">
        <v>73</v>
      </c>
      <c r="B87" s="244" t="str">
        <f>IF(ISNA(VLOOKUP(A87,'Instruction Dépense'!K87:M302,3,0)),"",VLOOKUP(A87,'Instruction Dépense'!K87:M302,3,0))</f>
        <v/>
      </c>
      <c r="C87" s="245" t="str">
        <f>IF(ISNA(VLOOKUP(A87,'Instruction Dépense'!K87:N242,4,0)),"",VLOOKUP(A87,'Instruction Dépense'!K87:N242,4,0))</f>
        <v/>
      </c>
      <c r="D87" s="246" t="str">
        <f>IF(ISNA(VLOOKUP(A87,'Instruction Dépense'!K87:T242,10,0)),"",VLOOKUP(A87,'Instruction Dépense'!K87:T242,10,0))</f>
        <v/>
      </c>
      <c r="E87" s="247">
        <f t="shared" si="2"/>
        <v>0</v>
      </c>
    </row>
    <row r="88" spans="1:5" ht="15" thickBot="1" x14ac:dyDescent="0.4">
      <c r="A88" s="71">
        <v>74</v>
      </c>
      <c r="B88" s="244" t="str">
        <f>IF(ISNA(VLOOKUP(A88,'Instruction Dépense'!K88:M303,3,0)),"",VLOOKUP(A88,'Instruction Dépense'!K88:M303,3,0))</f>
        <v/>
      </c>
      <c r="C88" s="245" t="str">
        <f>IF(ISNA(VLOOKUP(A88,'Instruction Dépense'!K88:N243,4,0)),"",VLOOKUP(A88,'Instruction Dépense'!K88:N243,4,0))</f>
        <v/>
      </c>
      <c r="D88" s="246" t="str">
        <f>IF(ISNA(VLOOKUP(A88,'Instruction Dépense'!K88:T243,10,0)),"",VLOOKUP(A88,'Instruction Dépense'!K88:T243,10,0))</f>
        <v/>
      </c>
      <c r="E88" s="247">
        <f t="shared" si="2"/>
        <v>0</v>
      </c>
    </row>
    <row r="89" spans="1:5" ht="15" thickBot="1" x14ac:dyDescent="0.4">
      <c r="A89" s="71">
        <v>75</v>
      </c>
      <c r="B89" s="244" t="str">
        <f>IF(ISNA(VLOOKUP(A89,'Instruction Dépense'!K89:M304,3,0)),"",VLOOKUP(A89,'Instruction Dépense'!K89:M304,3,0))</f>
        <v/>
      </c>
      <c r="C89" s="245" t="str">
        <f>IF(ISNA(VLOOKUP(A89,'Instruction Dépense'!K89:N244,4,0)),"",VLOOKUP(A89,'Instruction Dépense'!K89:N244,4,0))</f>
        <v/>
      </c>
      <c r="D89" s="246" t="str">
        <f>IF(ISNA(VLOOKUP(A89,'Instruction Dépense'!K89:T244,10,0)),"",VLOOKUP(A89,'Instruction Dépense'!K89:T244,10,0))</f>
        <v/>
      </c>
      <c r="E89" s="247">
        <f t="shared" si="2"/>
        <v>0</v>
      </c>
    </row>
    <row r="90" spans="1:5" ht="15" thickBot="1" x14ac:dyDescent="0.4">
      <c r="A90" s="71">
        <v>76</v>
      </c>
      <c r="B90" s="244" t="str">
        <f>IF(ISNA(VLOOKUP(A90,'Instruction Dépense'!K90:M305,3,0)),"",VLOOKUP(A90,'Instruction Dépense'!K90:M305,3,0))</f>
        <v/>
      </c>
      <c r="C90" s="245" t="str">
        <f>IF(ISNA(VLOOKUP(A90,'Instruction Dépense'!K90:N245,4,0)),"",VLOOKUP(A90,'Instruction Dépense'!K90:N245,4,0))</f>
        <v/>
      </c>
      <c r="D90" s="246" t="str">
        <f>IF(ISNA(VLOOKUP(A90,'Instruction Dépense'!K90:T245,10,0)),"",VLOOKUP(A90,'Instruction Dépense'!K90:T245,10,0))</f>
        <v/>
      </c>
      <c r="E90" s="247">
        <f t="shared" si="2"/>
        <v>0</v>
      </c>
    </row>
    <row r="91" spans="1:5" ht="15" thickBot="1" x14ac:dyDescent="0.4">
      <c r="A91" s="71">
        <v>77</v>
      </c>
      <c r="B91" s="244" t="str">
        <f>IF(ISNA(VLOOKUP(A91,'Instruction Dépense'!K91:M306,3,0)),"",VLOOKUP(A91,'Instruction Dépense'!K91:M306,3,0))</f>
        <v/>
      </c>
      <c r="C91" s="245" t="str">
        <f>IF(ISNA(VLOOKUP(A91,'Instruction Dépense'!K91:N246,4,0)),"",VLOOKUP(A91,'Instruction Dépense'!K91:N246,4,0))</f>
        <v/>
      </c>
      <c r="D91" s="246" t="str">
        <f>IF(ISNA(VLOOKUP(A91,'Instruction Dépense'!K91:T246,10,0)),"",VLOOKUP(A91,'Instruction Dépense'!K91:T246,10,0))</f>
        <v/>
      </c>
      <c r="E91" s="247">
        <f t="shared" si="2"/>
        <v>0</v>
      </c>
    </row>
    <row r="92" spans="1:5" ht="15" thickBot="1" x14ac:dyDescent="0.4">
      <c r="A92" s="71">
        <v>78</v>
      </c>
      <c r="B92" s="244" t="str">
        <f>IF(ISNA(VLOOKUP(A92,'Instruction Dépense'!K92:M307,3,0)),"",VLOOKUP(A92,'Instruction Dépense'!K92:M307,3,0))</f>
        <v/>
      </c>
      <c r="C92" s="245" t="str">
        <f>IF(ISNA(VLOOKUP(A92,'Instruction Dépense'!K92:N247,4,0)),"",VLOOKUP(A92,'Instruction Dépense'!K92:N247,4,0))</f>
        <v/>
      </c>
      <c r="D92" s="246" t="str">
        <f>IF(ISNA(VLOOKUP(A92,'Instruction Dépense'!K92:T247,10,0)),"",VLOOKUP(A92,'Instruction Dépense'!K92:T247,10,0))</f>
        <v/>
      </c>
      <c r="E92" s="247">
        <f t="shared" si="2"/>
        <v>0</v>
      </c>
    </row>
    <row r="93" spans="1:5" ht="15" thickBot="1" x14ac:dyDescent="0.4">
      <c r="A93" s="71">
        <v>79</v>
      </c>
      <c r="B93" s="244" t="str">
        <f>IF(ISNA(VLOOKUP(A93,'Instruction Dépense'!K93:M308,3,0)),"",VLOOKUP(A93,'Instruction Dépense'!K93:M308,3,0))</f>
        <v/>
      </c>
      <c r="C93" s="245" t="str">
        <f>IF(ISNA(VLOOKUP(A93,'Instruction Dépense'!K93:N248,4,0)),"",VLOOKUP(A93,'Instruction Dépense'!K93:N248,4,0))</f>
        <v/>
      </c>
      <c r="D93" s="246" t="str">
        <f>IF(ISNA(VLOOKUP(A93,'Instruction Dépense'!K93:T248,10,0)),"",VLOOKUP(A93,'Instruction Dépense'!K93:T248,10,0))</f>
        <v/>
      </c>
      <c r="E93" s="247">
        <f t="shared" si="2"/>
        <v>0</v>
      </c>
    </row>
    <row r="94" spans="1:5" ht="15" thickBot="1" x14ac:dyDescent="0.4">
      <c r="A94" s="71">
        <v>80</v>
      </c>
      <c r="B94" s="244" t="str">
        <f>IF(ISNA(VLOOKUP(A94,'Instruction Dépense'!K94:M309,3,0)),"",VLOOKUP(A94,'Instruction Dépense'!K94:M309,3,0))</f>
        <v/>
      </c>
      <c r="C94" s="245" t="str">
        <f>IF(ISNA(VLOOKUP(A94,'Instruction Dépense'!K94:N249,4,0)),"",VLOOKUP(A94,'Instruction Dépense'!K94:N249,4,0))</f>
        <v/>
      </c>
      <c r="D94" s="246" t="str">
        <f>IF(ISNA(VLOOKUP(A94,'Instruction Dépense'!K94:T249,10,0)),"",VLOOKUP(A94,'Instruction Dépense'!K94:T249,10,0))</f>
        <v/>
      </c>
      <c r="E94" s="247">
        <f t="shared" si="2"/>
        <v>0</v>
      </c>
    </row>
    <row r="95" spans="1:5" ht="15" thickBot="1" x14ac:dyDescent="0.4">
      <c r="A95" s="71">
        <v>81</v>
      </c>
      <c r="B95" s="244" t="str">
        <f>IF(ISNA(VLOOKUP(A95,'Instruction Dépense'!K95:M310,3,0)),"",VLOOKUP(A95,'Instruction Dépense'!K95:M310,3,0))</f>
        <v/>
      </c>
      <c r="C95" s="245" t="str">
        <f>IF(ISNA(VLOOKUP(A95,'Instruction Dépense'!K95:N250,4,0)),"",VLOOKUP(A95,'Instruction Dépense'!K95:N250,4,0))</f>
        <v/>
      </c>
      <c r="D95" s="246" t="str">
        <f>IF(ISNA(VLOOKUP(A95,'Instruction Dépense'!K95:T250,10,0)),"",VLOOKUP(A95,'Instruction Dépense'!K95:T250,10,0))</f>
        <v/>
      </c>
      <c r="E95" s="247">
        <f t="shared" si="2"/>
        <v>0</v>
      </c>
    </row>
    <row r="96" spans="1:5" ht="15" thickBot="1" x14ac:dyDescent="0.4">
      <c r="A96" s="71">
        <v>82</v>
      </c>
      <c r="B96" s="244" t="str">
        <f>IF(ISNA(VLOOKUP(A96,'Instruction Dépense'!K96:M311,3,0)),"",VLOOKUP(A96,'Instruction Dépense'!K96:M311,3,0))</f>
        <v/>
      </c>
      <c r="C96" s="245" t="str">
        <f>IF(ISNA(VLOOKUP(A96,'Instruction Dépense'!K96:N251,4,0)),"",VLOOKUP(A96,'Instruction Dépense'!K96:N251,4,0))</f>
        <v/>
      </c>
      <c r="D96" s="246" t="str">
        <f>IF(ISNA(VLOOKUP(A96,'Instruction Dépense'!K96:T251,10,0)),"",VLOOKUP(A96,'Instruction Dépense'!K96:T251,10,0))</f>
        <v/>
      </c>
      <c r="E96" s="247">
        <f t="shared" si="2"/>
        <v>0</v>
      </c>
    </row>
    <row r="97" spans="1:5" ht="15" thickBot="1" x14ac:dyDescent="0.4">
      <c r="A97" s="71">
        <v>83</v>
      </c>
      <c r="B97" s="244" t="str">
        <f>IF(ISNA(VLOOKUP(A97,'Instruction Dépense'!K97:M312,3,0)),"",VLOOKUP(A97,'Instruction Dépense'!K97:M312,3,0))</f>
        <v/>
      </c>
      <c r="C97" s="245" t="str">
        <f>IF(ISNA(VLOOKUP(A97,'Instruction Dépense'!K97:N252,4,0)),"",VLOOKUP(A97,'Instruction Dépense'!K97:N252,4,0))</f>
        <v/>
      </c>
      <c r="D97" s="246" t="str">
        <f>IF(ISNA(VLOOKUP(A97,'Instruction Dépense'!K97:T252,10,0)),"",VLOOKUP(A97,'Instruction Dépense'!K97:T252,10,0))</f>
        <v/>
      </c>
      <c r="E97" s="247">
        <f t="shared" si="2"/>
        <v>0</v>
      </c>
    </row>
    <row r="98" spans="1:5" ht="15" thickBot="1" x14ac:dyDescent="0.4">
      <c r="A98" s="71">
        <v>84</v>
      </c>
      <c r="B98" s="244" t="str">
        <f>IF(ISNA(VLOOKUP(A98,'Instruction Dépense'!K98:M313,3,0)),"",VLOOKUP(A98,'Instruction Dépense'!K98:M313,3,0))</f>
        <v/>
      </c>
      <c r="C98" s="245" t="str">
        <f>IF(ISNA(VLOOKUP(A98,'Instruction Dépense'!K98:N253,4,0)),"",VLOOKUP(A98,'Instruction Dépense'!K98:N253,4,0))</f>
        <v/>
      </c>
      <c r="D98" s="246" t="str">
        <f>IF(ISNA(VLOOKUP(A98,'Instruction Dépense'!K98:T253,10,0)),"",VLOOKUP(A98,'Instruction Dépense'!K98:T253,10,0))</f>
        <v/>
      </c>
      <c r="E98" s="247">
        <f t="shared" si="2"/>
        <v>0</v>
      </c>
    </row>
    <row r="99" spans="1:5" ht="15" thickBot="1" x14ac:dyDescent="0.4">
      <c r="A99" s="71">
        <v>85</v>
      </c>
      <c r="B99" s="244" t="str">
        <f>IF(ISNA(VLOOKUP(A99,'Instruction Dépense'!K99:M314,3,0)),"",VLOOKUP(A99,'Instruction Dépense'!K99:M314,3,0))</f>
        <v/>
      </c>
      <c r="C99" s="245" t="str">
        <f>IF(ISNA(VLOOKUP(A99,'Instruction Dépense'!K99:N254,4,0)),"",VLOOKUP(A99,'Instruction Dépense'!K99:N254,4,0))</f>
        <v/>
      </c>
      <c r="D99" s="246" t="str">
        <f>IF(ISNA(VLOOKUP(A99,'Instruction Dépense'!K99:T254,10,0)),"",VLOOKUP(A99,'Instruction Dépense'!K99:T254,10,0))</f>
        <v/>
      </c>
      <c r="E99" s="247">
        <f t="shared" si="2"/>
        <v>0</v>
      </c>
    </row>
    <row r="100" spans="1:5" ht="15" thickBot="1" x14ac:dyDescent="0.4">
      <c r="A100" s="71">
        <v>86</v>
      </c>
      <c r="B100" s="244" t="str">
        <f>IF(ISNA(VLOOKUP(A100,'Instruction Dépense'!K100:M315,3,0)),"",VLOOKUP(A100,'Instruction Dépense'!K100:M315,3,0))</f>
        <v/>
      </c>
      <c r="C100" s="245" t="str">
        <f>IF(ISNA(VLOOKUP(A100,'Instruction Dépense'!K100:N255,4,0)),"",VLOOKUP(A100,'Instruction Dépense'!K100:N255,4,0))</f>
        <v/>
      </c>
      <c r="D100" s="246" t="str">
        <f>IF(ISNA(VLOOKUP(A100,'Instruction Dépense'!K100:T255,10,0)),"",VLOOKUP(A100,'Instruction Dépense'!K100:T255,10,0))</f>
        <v/>
      </c>
      <c r="E100" s="247">
        <f t="shared" si="2"/>
        <v>0</v>
      </c>
    </row>
    <row r="101" spans="1:5" ht="15" thickBot="1" x14ac:dyDescent="0.4">
      <c r="A101" s="71">
        <v>87</v>
      </c>
      <c r="B101" s="244" t="str">
        <f>IF(ISNA(VLOOKUP(A101,'Instruction Dépense'!K101:M316,3,0)),"",VLOOKUP(A101,'Instruction Dépense'!K101:M316,3,0))</f>
        <v/>
      </c>
      <c r="C101" s="245" t="str">
        <f>IF(ISNA(VLOOKUP(A101,'Instruction Dépense'!K101:N256,4,0)),"",VLOOKUP(A101,'Instruction Dépense'!K101:N256,4,0))</f>
        <v/>
      </c>
      <c r="D101" s="246" t="str">
        <f>IF(ISNA(VLOOKUP(A101,'Instruction Dépense'!K101:T256,10,0)),"",VLOOKUP(A101,'Instruction Dépense'!K101:T256,10,0))</f>
        <v/>
      </c>
      <c r="E101" s="247">
        <f t="shared" si="2"/>
        <v>0</v>
      </c>
    </row>
    <row r="102" spans="1:5" ht="15" thickBot="1" x14ac:dyDescent="0.4">
      <c r="A102" s="71">
        <v>88</v>
      </c>
      <c r="B102" s="244" t="str">
        <f>IF(ISNA(VLOOKUP(A102,'Instruction Dépense'!K102:M317,3,0)),"",VLOOKUP(A102,'Instruction Dépense'!K102:M317,3,0))</f>
        <v/>
      </c>
      <c r="C102" s="245" t="str">
        <f>IF(ISNA(VLOOKUP(A102,'Instruction Dépense'!K102:N257,4,0)),"",VLOOKUP(A102,'Instruction Dépense'!K102:N257,4,0))</f>
        <v/>
      </c>
      <c r="D102" s="246" t="str">
        <f>IF(ISNA(VLOOKUP(A102,'Instruction Dépense'!K102:T257,10,0)),"",VLOOKUP(A102,'Instruction Dépense'!K102:T257,10,0))</f>
        <v/>
      </c>
      <c r="E102" s="247">
        <f t="shared" si="2"/>
        <v>0</v>
      </c>
    </row>
    <row r="103" spans="1:5" ht="15" thickBot="1" x14ac:dyDescent="0.4">
      <c r="A103" s="71">
        <v>89</v>
      </c>
      <c r="B103" s="244" t="str">
        <f>IF(ISNA(VLOOKUP(A103,'Instruction Dépense'!K103:M318,3,0)),"",VLOOKUP(A103,'Instruction Dépense'!K103:M318,3,0))</f>
        <v/>
      </c>
      <c r="C103" s="245" t="str">
        <f>IF(ISNA(VLOOKUP(A103,'Instruction Dépense'!K103:N258,4,0)),"",VLOOKUP(A103,'Instruction Dépense'!K103:N258,4,0))</f>
        <v/>
      </c>
      <c r="D103" s="246" t="str">
        <f>IF(ISNA(VLOOKUP(A103,'Instruction Dépense'!K103:T258,10,0)),"",VLOOKUP(A103,'Instruction Dépense'!K103:T258,10,0))</f>
        <v/>
      </c>
      <c r="E103" s="247">
        <f t="shared" si="2"/>
        <v>0</v>
      </c>
    </row>
    <row r="104" spans="1:5" ht="15" thickBot="1" x14ac:dyDescent="0.4">
      <c r="A104" s="71">
        <v>90</v>
      </c>
      <c r="B104" s="244" t="str">
        <f>IF(ISNA(VLOOKUP(A104,'Instruction Dépense'!K104:M319,3,0)),"",VLOOKUP(A104,'Instruction Dépense'!K104:M319,3,0))</f>
        <v/>
      </c>
      <c r="C104" s="245" t="str">
        <f>IF(ISNA(VLOOKUP(A104,'Instruction Dépense'!K104:N259,4,0)),"",VLOOKUP(A104,'Instruction Dépense'!K104:N259,4,0))</f>
        <v/>
      </c>
      <c r="D104" s="246" t="str">
        <f>IF(ISNA(VLOOKUP(A104,'Instruction Dépense'!K104:T259,10,0)),"",VLOOKUP(A104,'Instruction Dépense'!K104:T259,10,0))</f>
        <v/>
      </c>
      <c r="E104" s="247">
        <f t="shared" si="2"/>
        <v>0</v>
      </c>
    </row>
    <row r="105" spans="1:5" ht="15" thickBot="1" x14ac:dyDescent="0.4">
      <c r="A105" s="71">
        <v>91</v>
      </c>
      <c r="B105" s="244" t="str">
        <f>IF(ISNA(VLOOKUP(A105,'Instruction Dépense'!K105:M320,3,0)),"",VLOOKUP(A105,'Instruction Dépense'!K105:M320,3,0))</f>
        <v/>
      </c>
      <c r="C105" s="245" t="str">
        <f>IF(ISNA(VLOOKUP(A105,'Instruction Dépense'!K105:N260,4,0)),"",VLOOKUP(A105,'Instruction Dépense'!K105:N260,4,0))</f>
        <v/>
      </c>
      <c r="D105" s="246" t="str">
        <f>IF(ISNA(VLOOKUP(A105,'Instruction Dépense'!K105:T260,10,0)),"",VLOOKUP(A105,'Instruction Dépense'!K105:T260,10,0))</f>
        <v/>
      </c>
      <c r="E105" s="247">
        <f t="shared" si="2"/>
        <v>0</v>
      </c>
    </row>
    <row r="106" spans="1:5" ht="15" thickBot="1" x14ac:dyDescent="0.4">
      <c r="A106" s="71">
        <v>92</v>
      </c>
      <c r="B106" s="244" t="str">
        <f>IF(ISNA(VLOOKUP(A106,'Instruction Dépense'!K106:M321,3,0)),"",VLOOKUP(A106,'Instruction Dépense'!K106:M321,3,0))</f>
        <v/>
      </c>
      <c r="C106" s="245" t="str">
        <f>IF(ISNA(VLOOKUP(A106,'Instruction Dépense'!K106:N261,4,0)),"",VLOOKUP(A106,'Instruction Dépense'!K106:N261,4,0))</f>
        <v/>
      </c>
      <c r="D106" s="246" t="str">
        <f>IF(ISNA(VLOOKUP(A106,'Instruction Dépense'!K106:T261,10,0)),"",VLOOKUP(A106,'Instruction Dépense'!K106:T261,10,0))</f>
        <v/>
      </c>
      <c r="E106" s="247">
        <f t="shared" si="2"/>
        <v>0</v>
      </c>
    </row>
    <row r="107" spans="1:5" ht="15" thickBot="1" x14ac:dyDescent="0.4">
      <c r="A107" s="71">
        <v>93</v>
      </c>
      <c r="B107" s="244" t="str">
        <f>IF(ISNA(VLOOKUP(A107,'Instruction Dépense'!K107:M322,3,0)),"",VLOOKUP(A107,'Instruction Dépense'!K107:M322,3,0))</f>
        <v/>
      </c>
      <c r="C107" s="245" t="str">
        <f>IF(ISNA(VLOOKUP(A107,'Instruction Dépense'!K107:N262,4,0)),"",VLOOKUP(A107,'Instruction Dépense'!K107:N262,4,0))</f>
        <v/>
      </c>
      <c r="D107" s="246" t="str">
        <f>IF(ISNA(VLOOKUP(A107,'Instruction Dépense'!K107:T262,10,0)),"",VLOOKUP(A107,'Instruction Dépense'!K107:T262,10,0))</f>
        <v/>
      </c>
      <c r="E107" s="247">
        <f t="shared" si="2"/>
        <v>0</v>
      </c>
    </row>
    <row r="108" spans="1:5" ht="15" thickBot="1" x14ac:dyDescent="0.4">
      <c r="A108" s="71">
        <v>94</v>
      </c>
      <c r="B108" s="244" t="str">
        <f>IF(ISNA(VLOOKUP(A108,'Instruction Dépense'!K108:M323,3,0)),"",VLOOKUP(A108,'Instruction Dépense'!K108:M323,3,0))</f>
        <v/>
      </c>
      <c r="C108" s="245" t="str">
        <f>IF(ISNA(VLOOKUP(A108,'Instruction Dépense'!K108:N263,4,0)),"",VLOOKUP(A108,'Instruction Dépense'!K108:N263,4,0))</f>
        <v/>
      </c>
      <c r="D108" s="246" t="str">
        <f>IF(ISNA(VLOOKUP(A108,'Instruction Dépense'!K108:T263,10,0)),"",VLOOKUP(A108,'Instruction Dépense'!K108:T263,10,0))</f>
        <v/>
      </c>
      <c r="E108" s="247">
        <f t="shared" si="2"/>
        <v>0</v>
      </c>
    </row>
    <row r="109" spans="1:5" ht="15" thickBot="1" x14ac:dyDescent="0.4">
      <c r="A109" s="71">
        <v>95</v>
      </c>
      <c r="B109" s="244" t="str">
        <f>IF(ISNA(VLOOKUP(A109,'Instruction Dépense'!K109:M324,3,0)),"",VLOOKUP(A109,'Instruction Dépense'!K109:M324,3,0))</f>
        <v/>
      </c>
      <c r="C109" s="245" t="str">
        <f>IF(ISNA(VLOOKUP(A109,'Instruction Dépense'!K109:N264,4,0)),"",VLOOKUP(A109,'Instruction Dépense'!K109:N264,4,0))</f>
        <v/>
      </c>
      <c r="D109" s="246" t="str">
        <f>IF(ISNA(VLOOKUP(A109,'Instruction Dépense'!K109:T264,10,0)),"",VLOOKUP(A109,'Instruction Dépense'!K109:T264,10,0))</f>
        <v/>
      </c>
      <c r="E109" s="247">
        <f t="shared" si="2"/>
        <v>0</v>
      </c>
    </row>
    <row r="110" spans="1:5" ht="15" thickBot="1" x14ac:dyDescent="0.4">
      <c r="A110" s="71">
        <v>96</v>
      </c>
      <c r="B110" s="244" t="str">
        <f>IF(ISNA(VLOOKUP(A110,'Instruction Dépense'!K110:M325,3,0)),"",VLOOKUP(A110,'Instruction Dépense'!K110:M325,3,0))</f>
        <v/>
      </c>
      <c r="C110" s="245" t="str">
        <f>IF(ISNA(VLOOKUP(A110,'Instruction Dépense'!K110:N265,4,0)),"",VLOOKUP(A110,'Instruction Dépense'!K110:N265,4,0))</f>
        <v/>
      </c>
      <c r="D110" s="246" t="str">
        <f>IF(ISNA(VLOOKUP(A110,'Instruction Dépense'!K110:T265,10,0)),"",VLOOKUP(A110,'Instruction Dépense'!K110:T265,10,0))</f>
        <v/>
      </c>
      <c r="E110" s="247">
        <f t="shared" si="2"/>
        <v>0</v>
      </c>
    </row>
    <row r="111" spans="1:5" ht="15" thickBot="1" x14ac:dyDescent="0.4">
      <c r="A111" s="71">
        <v>97</v>
      </c>
      <c r="B111" s="244" t="str">
        <f>IF(ISNA(VLOOKUP(A111,'Instruction Dépense'!K111:M326,3,0)),"",VLOOKUP(A111,'Instruction Dépense'!K111:M326,3,0))</f>
        <v/>
      </c>
      <c r="C111" s="245" t="str">
        <f>IF(ISNA(VLOOKUP(A111,'Instruction Dépense'!K111:N266,4,0)),"",VLOOKUP(A111,'Instruction Dépense'!K111:N266,4,0))</f>
        <v/>
      </c>
      <c r="D111" s="246" t="str">
        <f>IF(ISNA(VLOOKUP(A111,'Instruction Dépense'!K111:T266,10,0)),"",VLOOKUP(A111,'Instruction Dépense'!K111:T266,10,0))</f>
        <v/>
      </c>
      <c r="E111" s="247">
        <f t="shared" si="2"/>
        <v>0</v>
      </c>
    </row>
    <row r="112" spans="1:5" ht="15" thickBot="1" x14ac:dyDescent="0.4">
      <c r="A112" s="71">
        <v>98</v>
      </c>
      <c r="B112" s="244" t="str">
        <f>IF(ISNA(VLOOKUP(A112,'Instruction Dépense'!K112:M327,3,0)),"",VLOOKUP(A112,'Instruction Dépense'!K112:M327,3,0))</f>
        <v/>
      </c>
      <c r="C112" s="245" t="str">
        <f>IF(ISNA(VLOOKUP(A112,'Instruction Dépense'!K112:N267,4,0)),"",VLOOKUP(A112,'Instruction Dépense'!K112:N267,4,0))</f>
        <v/>
      </c>
      <c r="D112" s="246" t="str">
        <f>IF(ISNA(VLOOKUP(A112,'Instruction Dépense'!K112:T267,10,0)),"",VLOOKUP(A112,'Instruction Dépense'!K112:T267,10,0))</f>
        <v/>
      </c>
      <c r="E112" s="247">
        <f t="shared" si="2"/>
        <v>0</v>
      </c>
    </row>
    <row r="113" spans="1:5" ht="15" thickBot="1" x14ac:dyDescent="0.4">
      <c r="A113" s="71">
        <v>99</v>
      </c>
      <c r="B113" s="244" t="str">
        <f>IF(ISNA(VLOOKUP(A113,'Instruction Dépense'!K113:M328,3,0)),"",VLOOKUP(A113,'Instruction Dépense'!K113:M328,3,0))</f>
        <v/>
      </c>
      <c r="C113" s="245" t="str">
        <f>IF(ISNA(VLOOKUP(A113,'Instruction Dépense'!K113:N268,4,0)),"",VLOOKUP(A113,'Instruction Dépense'!K113:N268,4,0))</f>
        <v/>
      </c>
      <c r="D113" s="246" t="str">
        <f>IF(ISNA(VLOOKUP(A113,'Instruction Dépense'!K113:T268,10,0)),"",VLOOKUP(A113,'Instruction Dépense'!K113:T268,10,0))</f>
        <v/>
      </c>
      <c r="E113" s="247">
        <f t="shared" si="2"/>
        <v>0</v>
      </c>
    </row>
    <row r="114" spans="1:5" ht="15" thickBot="1" x14ac:dyDescent="0.4">
      <c r="A114" s="71">
        <v>100</v>
      </c>
      <c r="B114" s="244" t="str">
        <f>IF(ISNA(VLOOKUP(A114,'Instruction Dépense'!K114:M329,3,0)),"",VLOOKUP(A114,'Instruction Dépense'!K114:M329,3,0))</f>
        <v/>
      </c>
      <c r="C114" s="245" t="str">
        <f>IF(ISNA(VLOOKUP(A114,'Instruction Dépense'!K114:N269,4,0)),"",VLOOKUP(A114,'Instruction Dépense'!K114:N269,4,0))</f>
        <v/>
      </c>
      <c r="D114" s="246" t="str">
        <f>IF(ISNA(VLOOKUP(A114,'Instruction Dépense'!K114:T269,10,0)),"",VLOOKUP(A114,'Instruction Dépense'!K114:T269,10,0))</f>
        <v/>
      </c>
      <c r="E114" s="247">
        <f t="shared" si="2"/>
        <v>0</v>
      </c>
    </row>
    <row r="115" spans="1:5" ht="15" thickBot="1" x14ac:dyDescent="0.4">
      <c r="A115" s="71">
        <v>101</v>
      </c>
      <c r="B115" s="244" t="str">
        <f>IF(ISNA(VLOOKUP(A115,'Instruction Dépense'!K115:M330,3,0)),"",VLOOKUP(A115,'Instruction Dépense'!K115:M330,3,0))</f>
        <v/>
      </c>
      <c r="C115" s="245" t="str">
        <f>IF(ISNA(VLOOKUP(A115,'Instruction Dépense'!K115:N270,4,0)),"",VLOOKUP(A115,'Instruction Dépense'!K115:N270,4,0))</f>
        <v/>
      </c>
      <c r="D115" s="246" t="str">
        <f>IF(ISNA(VLOOKUP(A115,'Instruction Dépense'!K115:T270,10,0)),"",VLOOKUP(A115,'Instruction Dépense'!K115:T270,10,0))</f>
        <v/>
      </c>
      <c r="E115" s="247">
        <f t="shared" si="2"/>
        <v>0</v>
      </c>
    </row>
    <row r="116" spans="1:5" ht="15" thickBot="1" x14ac:dyDescent="0.4">
      <c r="A116" s="71">
        <v>102</v>
      </c>
      <c r="B116" s="244" t="str">
        <f>IF(ISNA(VLOOKUP(A116,'Instruction Dépense'!K116:M331,3,0)),"",VLOOKUP(A116,'Instruction Dépense'!K116:M331,3,0))</f>
        <v/>
      </c>
      <c r="C116" s="245" t="str">
        <f>IF(ISNA(VLOOKUP(A116,'Instruction Dépense'!K116:N271,4,0)),"",VLOOKUP(A116,'Instruction Dépense'!K116:N271,4,0))</f>
        <v/>
      </c>
      <c r="D116" s="246" t="str">
        <f>IF(ISNA(VLOOKUP(A116,'Instruction Dépense'!K116:T271,10,0)),"",VLOOKUP(A116,'Instruction Dépense'!K116:T271,10,0))</f>
        <v/>
      </c>
      <c r="E116" s="247">
        <f t="shared" si="2"/>
        <v>0</v>
      </c>
    </row>
    <row r="117" spans="1:5" ht="15" thickBot="1" x14ac:dyDescent="0.4">
      <c r="A117" s="71">
        <v>103</v>
      </c>
      <c r="B117" s="244" t="str">
        <f>IF(ISNA(VLOOKUP(A117,'Instruction Dépense'!K117:M332,3,0)),"",VLOOKUP(A117,'Instruction Dépense'!K117:M332,3,0))</f>
        <v/>
      </c>
      <c r="C117" s="245" t="str">
        <f>IF(ISNA(VLOOKUP(A117,'Instruction Dépense'!K117:N272,4,0)),"",VLOOKUP(A117,'Instruction Dépense'!K117:N272,4,0))</f>
        <v/>
      </c>
      <c r="D117" s="246" t="str">
        <f>IF(ISNA(VLOOKUP(A117,'Instruction Dépense'!K117:T272,10,0)),"",VLOOKUP(A117,'Instruction Dépense'!K117:T272,10,0))</f>
        <v/>
      </c>
      <c r="E117" s="247">
        <f t="shared" si="2"/>
        <v>0</v>
      </c>
    </row>
    <row r="118" spans="1:5" ht="15" thickBot="1" x14ac:dyDescent="0.4">
      <c r="A118" s="71">
        <v>104</v>
      </c>
      <c r="B118" s="244" t="str">
        <f>IF(ISNA(VLOOKUP(A118,'Instruction Dépense'!K118:M333,3,0)),"",VLOOKUP(A118,'Instruction Dépense'!K118:M333,3,0))</f>
        <v/>
      </c>
      <c r="C118" s="245" t="str">
        <f>IF(ISNA(VLOOKUP(A118,'Instruction Dépense'!K118:N273,4,0)),"",VLOOKUP(A118,'Instruction Dépense'!K118:N273,4,0))</f>
        <v/>
      </c>
      <c r="D118" s="246" t="str">
        <f>IF(ISNA(VLOOKUP(A118,'Instruction Dépense'!K118:T273,10,0)),"",VLOOKUP(A118,'Instruction Dépense'!K118:T273,10,0))</f>
        <v/>
      </c>
      <c r="E118" s="247">
        <f t="shared" si="2"/>
        <v>0</v>
      </c>
    </row>
    <row r="119" spans="1:5" ht="15" thickBot="1" x14ac:dyDescent="0.4">
      <c r="A119" s="71">
        <v>105</v>
      </c>
      <c r="B119" s="244" t="str">
        <f>IF(ISNA(VLOOKUP(A119,'Instruction Dépense'!K119:M334,3,0)),"",VLOOKUP(A119,'Instruction Dépense'!K119:M334,3,0))</f>
        <v/>
      </c>
      <c r="C119" s="245" t="str">
        <f>IF(ISNA(VLOOKUP(A119,'Instruction Dépense'!K119:N274,4,0)),"",VLOOKUP(A119,'Instruction Dépense'!K119:N274,4,0))</f>
        <v/>
      </c>
      <c r="D119" s="246" t="str">
        <f>IF(ISNA(VLOOKUP(A119,'Instruction Dépense'!K119:T274,10,0)),"",VLOOKUP(A119,'Instruction Dépense'!K119:T274,10,0))</f>
        <v/>
      </c>
      <c r="E119" s="247">
        <f t="shared" si="2"/>
        <v>0</v>
      </c>
    </row>
    <row r="120" spans="1:5" ht="15" thickBot="1" x14ac:dyDescent="0.4">
      <c r="A120" s="71">
        <v>106</v>
      </c>
      <c r="B120" s="244" t="str">
        <f>IF(ISNA(VLOOKUP(A120,'Instruction Dépense'!K120:M335,3,0)),"",VLOOKUP(A120,'Instruction Dépense'!K120:M335,3,0))</f>
        <v/>
      </c>
      <c r="C120" s="245" t="str">
        <f>IF(ISNA(VLOOKUP(A120,'Instruction Dépense'!K120:N275,4,0)),"",VLOOKUP(A120,'Instruction Dépense'!K120:N275,4,0))</f>
        <v/>
      </c>
      <c r="D120" s="246" t="str">
        <f>IF(ISNA(VLOOKUP(A120,'Instruction Dépense'!K120:T275,10,0)),"",VLOOKUP(A120,'Instruction Dépense'!K120:T275,10,0))</f>
        <v/>
      </c>
      <c r="E120" s="247">
        <f t="shared" si="2"/>
        <v>0</v>
      </c>
    </row>
    <row r="121" spans="1:5" ht="15" thickBot="1" x14ac:dyDescent="0.4">
      <c r="A121" s="71">
        <v>107</v>
      </c>
      <c r="B121" s="244" t="str">
        <f>IF(ISNA(VLOOKUP(A121,'Instruction Dépense'!K121:M336,3,0)),"",VLOOKUP(A121,'Instruction Dépense'!K121:M336,3,0))</f>
        <v/>
      </c>
      <c r="C121" s="245" t="str">
        <f>IF(ISNA(VLOOKUP(A121,'Instruction Dépense'!K121:N276,4,0)),"",VLOOKUP(A121,'Instruction Dépense'!K121:N276,4,0))</f>
        <v/>
      </c>
      <c r="D121" s="246" t="str">
        <f>IF(ISNA(VLOOKUP(A121,'Instruction Dépense'!K121:T276,10,0)),"",VLOOKUP(A121,'Instruction Dépense'!K121:T276,10,0))</f>
        <v/>
      </c>
      <c r="E121" s="247">
        <f t="shared" si="2"/>
        <v>0</v>
      </c>
    </row>
    <row r="122" spans="1:5" ht="15" thickBot="1" x14ac:dyDescent="0.4">
      <c r="A122" s="71">
        <v>108</v>
      </c>
      <c r="B122" s="244" t="str">
        <f>IF(ISNA(VLOOKUP(A122,'Instruction Dépense'!K122:M337,3,0)),"",VLOOKUP(A122,'Instruction Dépense'!K122:M337,3,0))</f>
        <v/>
      </c>
      <c r="C122" s="245" t="str">
        <f>IF(ISNA(VLOOKUP(A122,'Instruction Dépense'!K122:N277,4,0)),"",VLOOKUP(A122,'Instruction Dépense'!K122:N277,4,0))</f>
        <v/>
      </c>
      <c r="D122" s="246" t="str">
        <f>IF(ISNA(VLOOKUP(A122,'Instruction Dépense'!K122:T277,10,0)),"",VLOOKUP(A122,'Instruction Dépense'!K122:T277,10,0))</f>
        <v/>
      </c>
      <c r="E122" s="247">
        <f t="shared" si="2"/>
        <v>0</v>
      </c>
    </row>
    <row r="123" spans="1:5" ht="15" thickBot="1" x14ac:dyDescent="0.4">
      <c r="A123" s="71">
        <v>109</v>
      </c>
      <c r="B123" s="244" t="str">
        <f>IF(ISNA(VLOOKUP(A123,'Instruction Dépense'!K123:M338,3,0)),"",VLOOKUP(A123,'Instruction Dépense'!K123:M338,3,0))</f>
        <v/>
      </c>
      <c r="C123" s="245" t="str">
        <f>IF(ISNA(VLOOKUP(A123,'Instruction Dépense'!K123:N278,4,0)),"",VLOOKUP(A123,'Instruction Dépense'!K123:N278,4,0))</f>
        <v/>
      </c>
      <c r="D123" s="246" t="str">
        <f>IF(ISNA(VLOOKUP(A123,'Instruction Dépense'!K123:T278,10,0)),"",VLOOKUP(A123,'Instruction Dépense'!K123:T278,10,0))</f>
        <v/>
      </c>
      <c r="E123" s="247">
        <f t="shared" si="2"/>
        <v>0</v>
      </c>
    </row>
    <row r="124" spans="1:5" ht="15" thickBot="1" x14ac:dyDescent="0.4">
      <c r="A124" s="71">
        <v>110</v>
      </c>
      <c r="B124" s="244" t="str">
        <f>IF(ISNA(VLOOKUP(A124,'Instruction Dépense'!K124:M339,3,0)),"",VLOOKUP(A124,'Instruction Dépense'!K124:M339,3,0))</f>
        <v/>
      </c>
      <c r="C124" s="245" t="str">
        <f>IF(ISNA(VLOOKUP(A124,'Instruction Dépense'!K124:N279,4,0)),"",VLOOKUP(A124,'Instruction Dépense'!K124:N279,4,0))</f>
        <v/>
      </c>
      <c r="D124" s="246" t="str">
        <f>IF(ISNA(VLOOKUP(A124,'Instruction Dépense'!K124:T279,10,0)),"",VLOOKUP(A124,'Instruction Dépense'!K124:T279,10,0))</f>
        <v/>
      </c>
      <c r="E124" s="247">
        <f t="shared" si="2"/>
        <v>0</v>
      </c>
    </row>
    <row r="125" spans="1:5" x14ac:dyDescent="0.35">
      <c r="B125" s="239"/>
      <c r="C125"/>
    </row>
    <row r="126" spans="1:5" x14ac:dyDescent="0.35">
      <c r="B126" s="239"/>
      <c r="C126"/>
    </row>
    <row r="127" spans="1:5" x14ac:dyDescent="0.35">
      <c r="B127" s="239"/>
      <c r="C127"/>
    </row>
    <row r="128" spans="1:5" x14ac:dyDescent="0.35">
      <c r="B128" s="239"/>
      <c r="C128"/>
    </row>
  </sheetData>
  <sheetProtection algorithmName="SHA-512" hashValue="u/wAL5tJGMJfBdbaJkEFTBqi37FBQcQSXdLi7Doyml9lJCOEsqtCjSdcNSwxrq7TF6DxQcwUXKQGG/YR7wmxTQ==" saltValue="7DVzQ9RS1ahATrepkWvdGg==" spinCount="100000" sheet="1" objects="1" scenarios="1"/>
  <mergeCells count="1">
    <mergeCell ref="A11:E11"/>
  </mergeCells>
  <conditionalFormatting sqref="B15:E124">
    <cfRule type="expression" dxfId="0" priority="1">
      <formula>$B16&lt;&gt;""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sheetPr codeName="Feuil5"/>
  <dimension ref="A1:H26"/>
  <sheetViews>
    <sheetView zoomScaleNormal="100" workbookViewId="0">
      <selection activeCell="A7" sqref="A7"/>
    </sheetView>
  </sheetViews>
  <sheetFormatPr baseColWidth="10" defaultRowHeight="14.5" x14ac:dyDescent="0.35"/>
  <cols>
    <col min="1" max="2" width="70.453125" customWidth="1"/>
    <col min="3" max="3" width="30.54296875" customWidth="1"/>
    <col min="4" max="4" width="41.1796875" customWidth="1"/>
    <col min="5" max="5" width="30.54296875" customWidth="1"/>
    <col min="6" max="6" width="34.1796875" customWidth="1"/>
    <col min="7" max="7" width="25.453125" bestFit="1" customWidth="1"/>
    <col min="8" max="8" width="30.1796875" customWidth="1"/>
  </cols>
  <sheetData>
    <row r="1" spans="1:8" x14ac:dyDescent="0.35">
      <c r="A1" s="38" t="s">
        <v>60</v>
      </c>
      <c r="B1" s="76" t="s">
        <v>82</v>
      </c>
      <c r="C1" s="76" t="s">
        <v>91</v>
      </c>
      <c r="D1" s="76" t="s">
        <v>82</v>
      </c>
      <c r="E1" s="38" t="s">
        <v>92</v>
      </c>
      <c r="F1" s="76" t="s">
        <v>63</v>
      </c>
      <c r="G1" s="38" t="s">
        <v>64</v>
      </c>
      <c r="H1" s="38" t="s">
        <v>67</v>
      </c>
    </row>
    <row r="2" spans="1:8" x14ac:dyDescent="0.35">
      <c r="A2" s="75" t="s">
        <v>145</v>
      </c>
      <c r="B2" s="80" t="s">
        <v>79</v>
      </c>
      <c r="C2" s="81">
        <v>1.5</v>
      </c>
      <c r="D2" s="80" t="s">
        <v>79</v>
      </c>
      <c r="E2" s="81">
        <v>1.5</v>
      </c>
      <c r="F2" s="75" t="s">
        <v>65</v>
      </c>
      <c r="G2" s="75" t="s">
        <v>61</v>
      </c>
      <c r="H2" s="75" t="s">
        <v>68</v>
      </c>
    </row>
    <row r="3" spans="1:8" x14ac:dyDescent="0.35">
      <c r="A3" s="75" t="s">
        <v>146</v>
      </c>
      <c r="B3" s="80" t="s">
        <v>80</v>
      </c>
      <c r="C3" s="81">
        <v>4.5</v>
      </c>
      <c r="D3" s="80" t="s">
        <v>80</v>
      </c>
      <c r="E3" s="81">
        <v>4.5</v>
      </c>
      <c r="F3" s="75" t="s">
        <v>66</v>
      </c>
      <c r="G3" s="75" t="s">
        <v>62</v>
      </c>
      <c r="H3" s="75" t="s">
        <v>38</v>
      </c>
    </row>
    <row r="4" spans="1:8" x14ac:dyDescent="0.35">
      <c r="A4" s="75" t="s">
        <v>51</v>
      </c>
      <c r="B4" s="80" t="s">
        <v>116</v>
      </c>
      <c r="C4" s="81">
        <v>3.03</v>
      </c>
      <c r="D4" s="80" t="s">
        <v>81</v>
      </c>
      <c r="E4" s="81">
        <v>0.93</v>
      </c>
      <c r="F4" s="75"/>
      <c r="G4" s="75"/>
      <c r="H4" s="75"/>
    </row>
    <row r="5" spans="1:8" x14ac:dyDescent="0.35">
      <c r="A5" s="75" t="s">
        <v>52</v>
      </c>
      <c r="B5" s="80" t="s">
        <v>81</v>
      </c>
      <c r="C5" s="81">
        <v>0.7</v>
      </c>
      <c r="D5" s="80"/>
      <c r="E5" s="81"/>
      <c r="F5" s="75"/>
      <c r="G5" s="75"/>
    </row>
    <row r="6" spans="1:8" x14ac:dyDescent="0.35">
      <c r="A6" s="75" t="s">
        <v>144</v>
      </c>
      <c r="B6" s="75"/>
      <c r="C6" s="75"/>
      <c r="D6" s="75"/>
      <c r="E6" s="75"/>
      <c r="F6" s="75"/>
      <c r="G6" s="75" t="s">
        <v>35</v>
      </c>
    </row>
    <row r="7" spans="1:8" x14ac:dyDescent="0.35">
      <c r="A7" s="269" t="s">
        <v>143</v>
      </c>
      <c r="B7" s="76" t="s">
        <v>78</v>
      </c>
      <c r="C7" s="76" t="s">
        <v>91</v>
      </c>
      <c r="D7" s="76" t="s">
        <v>78</v>
      </c>
      <c r="E7" s="76" t="s">
        <v>92</v>
      </c>
      <c r="F7" s="82"/>
      <c r="G7" s="75" t="s">
        <v>37</v>
      </c>
    </row>
    <row r="8" spans="1:8" x14ac:dyDescent="0.35">
      <c r="A8" s="269" t="s">
        <v>50</v>
      </c>
      <c r="B8" s="80" t="s">
        <v>83</v>
      </c>
      <c r="C8" s="81">
        <v>1.71</v>
      </c>
      <c r="D8" s="80" t="s">
        <v>83</v>
      </c>
      <c r="E8" s="81">
        <v>2.2799999999999998</v>
      </c>
      <c r="F8" s="82"/>
      <c r="G8" s="75" t="s">
        <v>36</v>
      </c>
    </row>
    <row r="9" spans="1:8" x14ac:dyDescent="0.35">
      <c r="A9" s="269" t="s">
        <v>54</v>
      </c>
      <c r="B9" s="80" t="s">
        <v>84</v>
      </c>
      <c r="C9" s="81">
        <v>1.2</v>
      </c>
      <c r="D9" s="80" t="s">
        <v>84</v>
      </c>
      <c r="E9" s="81">
        <v>1.59</v>
      </c>
      <c r="F9" s="82"/>
      <c r="G9" s="75" t="s">
        <v>38</v>
      </c>
    </row>
    <row r="10" spans="1:8" x14ac:dyDescent="0.35">
      <c r="A10" s="269" t="s">
        <v>55</v>
      </c>
      <c r="B10" s="80" t="s">
        <v>85</v>
      </c>
      <c r="C10" s="81">
        <v>1.32</v>
      </c>
      <c r="D10" s="80" t="s">
        <v>85</v>
      </c>
      <c r="E10" s="81">
        <v>1.76</v>
      </c>
      <c r="F10" s="82"/>
      <c r="G10" s="75" t="s">
        <v>39</v>
      </c>
    </row>
    <row r="11" spans="1:8" x14ac:dyDescent="0.35">
      <c r="B11" s="80" t="s">
        <v>86</v>
      </c>
      <c r="C11" s="81">
        <v>1.63</v>
      </c>
      <c r="D11" s="80" t="s">
        <v>86</v>
      </c>
      <c r="E11" s="81">
        <v>2.17</v>
      </c>
    </row>
    <row r="12" spans="1:8" x14ac:dyDescent="0.35">
      <c r="B12" s="80" t="s">
        <v>87</v>
      </c>
      <c r="C12" s="81">
        <v>1.95</v>
      </c>
      <c r="D12" s="80" t="s">
        <v>87</v>
      </c>
      <c r="E12" s="81">
        <v>2.6</v>
      </c>
    </row>
    <row r="20" spans="1:6" x14ac:dyDescent="0.35">
      <c r="A20" s="38" t="s">
        <v>17</v>
      </c>
      <c r="B20" s="38"/>
      <c r="C20" s="38"/>
      <c r="D20" s="38"/>
      <c r="E20" s="38"/>
      <c r="F20" s="38"/>
    </row>
    <row r="21" spans="1:6" x14ac:dyDescent="0.35">
      <c r="A21" t="s">
        <v>18</v>
      </c>
    </row>
    <row r="22" spans="1:6" x14ac:dyDescent="0.35">
      <c r="A22" t="s">
        <v>19</v>
      </c>
    </row>
    <row r="23" spans="1:6" x14ac:dyDescent="0.35">
      <c r="A23" t="s">
        <v>21</v>
      </c>
    </row>
    <row r="24" spans="1:6" x14ac:dyDescent="0.35">
      <c r="A24" t="s">
        <v>20</v>
      </c>
    </row>
    <row r="25" spans="1:6" x14ac:dyDescent="0.35">
      <c r="A25" t="s">
        <v>26</v>
      </c>
    </row>
    <row r="26" spans="1:6" x14ac:dyDescent="0.35">
      <c r="A26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iptif xmlns="20d6aeec-a273-44ef-8e7f-f11cc69bdd10" xsi:nil="true"/>
    <lcf76f155ced4ddcb4097134ff3c332f xmlns="20d6aeec-a273-44ef-8e7f-f11cc69bdd10">
      <Terms xmlns="http://schemas.microsoft.com/office/infopath/2007/PartnerControls"/>
    </lcf76f155ced4ddcb4097134ff3c332f>
    <TaxCatchAll xmlns="80725541-25b9-4f38-a7bf-c4b451f311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EEC1D42FCCD4A9E8BCBA110045976" ma:contentTypeVersion="9" ma:contentTypeDescription="Crée un document." ma:contentTypeScope="" ma:versionID="518b49a2f3cad0d42c8d1887da1796e9">
  <xsd:schema xmlns:xsd="http://www.w3.org/2001/XMLSchema" xmlns:xs="http://www.w3.org/2001/XMLSchema" xmlns:p="http://schemas.microsoft.com/office/2006/metadata/properties" xmlns:ns2="20d6aeec-a273-44ef-8e7f-f11cc69bdd10" xmlns:ns3="80725541-25b9-4f38-a7bf-c4b451f311a8" targetNamespace="http://schemas.microsoft.com/office/2006/metadata/properties" ma:root="true" ma:fieldsID="8018507e0f58f879423941833f0d2c3e" ns2:_="" ns3:_="">
    <xsd:import namespace="20d6aeec-a273-44ef-8e7f-f11cc69bdd10"/>
    <xsd:import namespace="80725541-25b9-4f38-a7bf-c4b451f31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ip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aeec-a273-44ef-8e7f-f11cc69bd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07d1bdf-77dd-407f-bbfa-832537fa95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esciptif" ma:index="16" nillable="true" ma:displayName="Descriptif" ma:format="Dropdown" ma:internalName="Descipti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25541-25b9-4f38-a7bf-c4b451f31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4f6904-d3c9-49af-bc73-b7d438d01ebf}" ma:internalName="TaxCatchAll" ma:showField="CatchAllData" ma:web="80725541-25b9-4f38-a7bf-c4b451f31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30D64-726B-4C3A-AF69-D810550DDA23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0d6aeec-a273-44ef-8e7f-f11cc69bdd10"/>
    <ds:schemaRef ds:uri="80725541-25b9-4f38-a7bf-c4b451f311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5C1B87-77ED-452F-8168-2A233B56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aeec-a273-44ef-8e7f-f11cc69bdd10"/>
    <ds:schemaRef ds:uri="80725541-25b9-4f38-a7bf-c4b451f31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A52A3E-1B1C-4B5F-B460-8AD30652BD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Eligibles</vt:lpstr>
      <vt:lpstr>Inéligibles_Annexe DJ</vt:lpstr>
      <vt:lpstr>Référentiel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2022-12-02T15:11:18Z</cp:lastPrinted>
  <dcterms:created xsi:type="dcterms:W3CDTF">2022-10-11T11:49:47Z</dcterms:created>
  <dcterms:modified xsi:type="dcterms:W3CDTF">2025-12-03T13:36:52Z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0x010100799EEC1D42FCCD4A9E8BCBA110045976</vt:lpwstr>
  </property>
</Properties>
</file>