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TAT\DTPR-NA\1-DTPR\13-Guides et procédures\Guide des aides internet\"/>
    </mc:Choice>
  </mc:AlternateContent>
  <xr:revisionPtr revIDLastSave="0" documentId="8_{F3E7CB8D-C0D8-4FFA-9F4A-3C16B234E031}" xr6:coauthVersionLast="36" xr6:coauthVersionMax="36" xr10:uidLastSave="{00000000-0000-0000-0000-000000000000}"/>
  <bookViews>
    <workbookView xWindow="120" yWindow="50" windowWidth="28520" windowHeight="12860" tabRatio="313" xr2:uid="{00000000-000D-0000-FFFF-FFFF00000000}"/>
  </bookViews>
  <sheets>
    <sheet name="F1 - Sécurisation" sheetId="1" r:id="rId1"/>
    <sheet name="F2 - Attente" sheetId="8" r:id="rId2"/>
    <sheet name="F3 - Accessibilité" sheetId="9" r:id="rId3"/>
  </sheets>
  <definedNames>
    <definedName name="_xlnm.Print_Area" localSheetId="0">'F1 - Sécurisation'!$A$1:$AR$77</definedName>
    <definedName name="_xlnm.Print_Area" localSheetId="1">'F2 - Attente'!$A$1:$AR$77</definedName>
    <definedName name="_xlnm.Print_Area" localSheetId="2">'F3 - Accessibilité'!$A$1:$AR$77</definedName>
  </definedNames>
  <calcPr calcId="191029"/>
</workbook>
</file>

<file path=xl/calcChain.xml><?xml version="1.0" encoding="utf-8"?>
<calcChain xmlns="http://schemas.openxmlformats.org/spreadsheetml/2006/main">
  <c r="AP40" i="1" l="1"/>
  <c r="AP40" i="8"/>
  <c r="AP40" i="9"/>
  <c r="AK26" i="9"/>
  <c r="AK26" i="8"/>
  <c r="AK26" i="1"/>
  <c r="AI10" i="1" l="1"/>
  <c r="AI10" i="8"/>
  <c r="AI10" i="9"/>
  <c r="AP62" i="9" l="1"/>
  <c r="AP62" i="8"/>
  <c r="AP62" i="1"/>
  <c r="C52" i="8"/>
  <c r="AA65" i="9" l="1"/>
  <c r="AA63" i="9"/>
  <c r="AA50" i="8" l="1"/>
  <c r="AA62" i="1" l="1"/>
  <c r="AA48" i="8"/>
  <c r="AA64" i="1"/>
  <c r="J23" i="9" l="1"/>
  <c r="O10" i="8" l="1"/>
  <c r="O12" i="8"/>
  <c r="O12" i="9"/>
  <c r="O10" i="9"/>
  <c r="T70" i="9"/>
  <c r="T72" i="9"/>
  <c r="O10" i="1"/>
  <c r="O12" i="1"/>
  <c r="T69" i="8"/>
  <c r="T71" i="1"/>
  <c r="J25" i="9"/>
  <c r="J27" i="9"/>
  <c r="M52" i="9"/>
  <c r="M54" i="9" s="1"/>
  <c r="Y40" i="9"/>
  <c r="W40" i="9"/>
  <c r="M40" i="9"/>
  <c r="L40" i="9"/>
  <c r="G40" i="9" s="1"/>
  <c r="J40" i="9"/>
  <c r="Y38" i="9"/>
  <c r="W38" i="9"/>
  <c r="M38" i="9"/>
  <c r="L38" i="9"/>
  <c r="G38" i="9" s="1"/>
  <c r="J38" i="9"/>
  <c r="Y47" i="9"/>
  <c r="W47" i="9"/>
  <c r="M47" i="9"/>
  <c r="L47" i="9"/>
  <c r="G47" i="9" s="1"/>
  <c r="J47" i="9"/>
  <c r="Y36" i="9"/>
  <c r="W36" i="9"/>
  <c r="M36" i="9"/>
  <c r="L36" i="9"/>
  <c r="G36" i="9" s="1"/>
  <c r="J36" i="9"/>
  <c r="Y45" i="9"/>
  <c r="W45" i="9"/>
  <c r="M45" i="9"/>
  <c r="L45" i="9"/>
  <c r="G45" i="9" s="1"/>
  <c r="J45" i="9"/>
  <c r="Y34" i="9"/>
  <c r="W34" i="9"/>
  <c r="M34" i="9"/>
  <c r="L34" i="9"/>
  <c r="G34" i="9" s="1"/>
  <c r="J34" i="9"/>
  <c r="M29" i="9"/>
  <c r="Y27" i="9"/>
  <c r="W27" i="9"/>
  <c r="M27" i="9"/>
  <c r="L27" i="9"/>
  <c r="G27" i="9" s="1"/>
  <c r="Y25" i="9"/>
  <c r="W25" i="9"/>
  <c r="M25" i="9"/>
  <c r="L25" i="9"/>
  <c r="G25" i="9" s="1"/>
  <c r="Y23" i="9"/>
  <c r="W23" i="9"/>
  <c r="M23" i="9"/>
  <c r="L23" i="9"/>
  <c r="G23" i="9" s="1"/>
  <c r="P14" i="9"/>
  <c r="AO12" i="9"/>
  <c r="S64" i="8"/>
  <c r="T71" i="8" s="1"/>
  <c r="I49" i="8" s="1"/>
  <c r="S65" i="8"/>
  <c r="U71" i="8" s="1"/>
  <c r="L23" i="8"/>
  <c r="G23" i="8" s="1"/>
  <c r="L25" i="8"/>
  <c r="G25" i="8" s="1"/>
  <c r="L27" i="8"/>
  <c r="G27" i="8" s="1"/>
  <c r="L32" i="8"/>
  <c r="G32" i="8" s="1"/>
  <c r="J32" i="8"/>
  <c r="J27" i="8"/>
  <c r="J25" i="8"/>
  <c r="J23" i="8"/>
  <c r="L46" i="1"/>
  <c r="G46" i="1" s="1"/>
  <c r="L44" i="1"/>
  <c r="G44" i="1" s="1"/>
  <c r="L42" i="1"/>
  <c r="G42" i="1" s="1"/>
  <c r="L40" i="1"/>
  <c r="G40" i="1" s="1"/>
  <c r="L38" i="1"/>
  <c r="G38" i="1" s="1"/>
  <c r="L36" i="1"/>
  <c r="G36" i="1" s="1"/>
  <c r="L34" i="1"/>
  <c r="G34" i="1" s="1"/>
  <c r="J46" i="1"/>
  <c r="J44" i="1"/>
  <c r="J42" i="1"/>
  <c r="J40" i="1"/>
  <c r="J38" i="1"/>
  <c r="J36" i="1"/>
  <c r="J34" i="1"/>
  <c r="L27" i="1"/>
  <c r="G27" i="1" s="1"/>
  <c r="J27" i="1"/>
  <c r="J25" i="1"/>
  <c r="L25" i="1"/>
  <c r="G25" i="1" s="1"/>
  <c r="L23" i="1"/>
  <c r="G23" i="1" s="1"/>
  <c r="J23" i="1"/>
  <c r="Y23" i="8"/>
  <c r="Y25" i="8"/>
  <c r="Y27" i="8"/>
  <c r="Y32" i="8"/>
  <c r="W32" i="8"/>
  <c r="W27" i="8"/>
  <c r="W25" i="8"/>
  <c r="W23" i="8"/>
  <c r="W46" i="1"/>
  <c r="Y46" i="1"/>
  <c r="Y44" i="1"/>
  <c r="W44" i="1"/>
  <c r="W42" i="1"/>
  <c r="Y42" i="1"/>
  <c r="Y40" i="1"/>
  <c r="W40" i="1"/>
  <c r="W38" i="1"/>
  <c r="W36" i="1"/>
  <c r="Y38" i="1"/>
  <c r="Y36" i="1"/>
  <c r="Y34" i="1"/>
  <c r="W34" i="1"/>
  <c r="Y27" i="1"/>
  <c r="W27" i="1"/>
  <c r="W25" i="1"/>
  <c r="Y25" i="1"/>
  <c r="Y23" i="1"/>
  <c r="W23" i="1"/>
  <c r="M27" i="8"/>
  <c r="M25" i="8"/>
  <c r="M23" i="8"/>
  <c r="M37" i="8"/>
  <c r="M39" i="8" s="1"/>
  <c r="M32" i="8"/>
  <c r="M34" i="8" s="1"/>
  <c r="AO12" i="8"/>
  <c r="AO12" i="1"/>
  <c r="K49" i="8" l="1"/>
  <c r="M42" i="9"/>
  <c r="M29" i="8"/>
  <c r="M64" i="8" s="1"/>
  <c r="AI8" i="8" s="1"/>
  <c r="M49" i="9"/>
  <c r="M31" i="9"/>
  <c r="M64" i="9" s="1"/>
  <c r="AI8" i="9" s="1"/>
  <c r="AA45" i="9"/>
  <c r="L51" i="1"/>
  <c r="G51" i="1" s="1"/>
  <c r="L29" i="1"/>
  <c r="G29" i="1" s="1"/>
  <c r="AA38" i="9"/>
  <c r="L52" i="9"/>
  <c r="G52" i="9" s="1"/>
  <c r="L29" i="9"/>
  <c r="G29" i="9" s="1"/>
  <c r="AA47" i="9"/>
  <c r="AA36" i="9"/>
  <c r="L37" i="8"/>
  <c r="G37" i="8" s="1"/>
  <c r="AA25" i="8"/>
  <c r="AA40" i="9"/>
  <c r="AA23" i="9"/>
  <c r="AA25" i="9"/>
  <c r="AA27" i="9"/>
  <c r="AA34" i="9"/>
  <c r="AA27" i="8"/>
  <c r="AA23" i="8"/>
  <c r="M51" i="1"/>
  <c r="M53" i="1" s="1"/>
  <c r="M46" i="1"/>
  <c r="M44" i="1"/>
  <c r="M42" i="1"/>
  <c r="M40" i="1"/>
  <c r="M38" i="1"/>
  <c r="M34" i="1"/>
  <c r="M36" i="1"/>
  <c r="M29" i="1"/>
  <c r="M27" i="1"/>
  <c r="M25" i="1"/>
  <c r="M23" i="1"/>
  <c r="W51" i="1" l="1"/>
  <c r="C58" i="8"/>
  <c r="W52" i="9"/>
  <c r="AA52" i="9" s="1"/>
  <c r="AA54" i="9" s="1"/>
  <c r="C58" i="1"/>
  <c r="AA61" i="9"/>
  <c r="AA46" i="8"/>
  <c r="AA29" i="8"/>
  <c r="M31" i="1"/>
  <c r="AA42" i="9"/>
  <c r="AA49" i="9"/>
  <c r="M48" i="1"/>
  <c r="C58" i="9"/>
  <c r="W29" i="9"/>
  <c r="W37" i="8"/>
  <c r="W29" i="1"/>
  <c r="W74" i="1" s="1"/>
  <c r="AA32" i="8"/>
  <c r="AA46" i="1"/>
  <c r="M64" i="1" l="1"/>
  <c r="AI8" i="1" s="1"/>
  <c r="AA34" i="8"/>
  <c r="AA29" i="9"/>
  <c r="AA57" i="9" s="1"/>
  <c r="AA67" i="9" s="1"/>
  <c r="AA74" i="9" s="1"/>
  <c r="W74" i="9"/>
  <c r="W59" i="9" s="1"/>
  <c r="W74" i="8"/>
  <c r="W44" i="8" s="1"/>
  <c r="AA37" i="8"/>
  <c r="AA27" i="1"/>
  <c r="AA51" i="1"/>
  <c r="AA53" i="1" s="1"/>
  <c r="AA44" i="1"/>
  <c r="AA23" i="1"/>
  <c r="AA40" i="1"/>
  <c r="AA34" i="1"/>
  <c r="AA25" i="1"/>
  <c r="AA38" i="1"/>
  <c r="AA36" i="1"/>
  <c r="AA29" i="1"/>
  <c r="AA42" i="1"/>
  <c r="AA60" i="1" l="1"/>
  <c r="W58" i="1"/>
  <c r="Q62" i="1" s="1"/>
  <c r="Q63" i="9"/>
  <c r="W63" i="9"/>
  <c r="AA39" i="8"/>
  <c r="AA42" i="8" s="1"/>
  <c r="AA52" i="8" s="1"/>
  <c r="AA74" i="8" s="1"/>
  <c r="AP24" i="8" s="1"/>
  <c r="AP30" i="8" s="1"/>
  <c r="AP64" i="8" s="1"/>
  <c r="AP24" i="9"/>
  <c r="AA31" i="9"/>
  <c r="AA31" i="1"/>
  <c r="AA48" i="1"/>
  <c r="W62" i="1" l="1"/>
  <c r="AP30" i="9"/>
  <c r="AP64" i="9" s="1"/>
  <c r="AA56" i="1"/>
  <c r="AA66" i="1" s="1"/>
  <c r="AA74" i="1" s="1"/>
  <c r="AP24" i="1" s="1"/>
  <c r="AP30" i="1" s="1"/>
  <c r="AP64" i="1" s="1"/>
  <c r="W48" i="8"/>
  <c r="Q48" i="8"/>
  <c r="AN27" i="9" l="1"/>
  <c r="AN24" i="9"/>
  <c r="AG55" i="9"/>
  <c r="AN36" i="9"/>
  <c r="AN38" i="9"/>
  <c r="AN28" i="9"/>
  <c r="AG55" i="1" l="1"/>
  <c r="AN28" i="1"/>
  <c r="AN27" i="1"/>
  <c r="AN38" i="1"/>
  <c r="AN36" i="1"/>
  <c r="AN24" i="1"/>
  <c r="AG55" i="8"/>
  <c r="AN28" i="8"/>
  <c r="AN27" i="8"/>
  <c r="AN36" i="8"/>
  <c r="AN24" i="8"/>
  <c r="AN38" i="8"/>
  <c r="AN40" i="9"/>
  <c r="AG47" i="9" s="1"/>
  <c r="AN30" i="9"/>
  <c r="AN30" i="1" l="1"/>
  <c r="AN30" i="8"/>
  <c r="AN64" i="9"/>
  <c r="AN40" i="8"/>
  <c r="AG47" i="8" s="1"/>
  <c r="AN40" i="1"/>
  <c r="AG47" i="1" s="1"/>
  <c r="AN64" i="8" l="1"/>
  <c r="AN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 DOINEL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>Collectivité bénéficiaire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Adresse
</t>
        </r>
      </text>
    </comment>
    <comment ref="B4" authorId="0" shapeId="0" xr:uid="{00000000-0006-0000-0000-000003000000}">
      <text>
        <r>
          <rPr>
            <sz val="9"/>
            <color indexed="81"/>
            <rFont val="Tahoma"/>
            <family val="2"/>
          </rPr>
          <t>Complément d'adresse</t>
        </r>
      </text>
    </comment>
    <comment ref="F4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Intitulé de l'Opération
</t>
        </r>
      </text>
    </comment>
    <comment ref="B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Code Postal Ville
</t>
        </r>
      </text>
    </comment>
    <comment ref="E8" authorId="0" shapeId="0" xr:uid="{00000000-0006-0000-0000-000006000000}">
      <text>
        <r>
          <rPr>
            <sz val="9"/>
            <color indexed="81"/>
            <rFont val="Tahoma"/>
            <family val="2"/>
          </rPr>
          <t>Commune (déléguée) / Point d'arrêt</t>
        </r>
      </text>
    </comment>
    <comment ref="AG27" authorId="0" shapeId="0" xr:uid="{00000000-0006-0000-0000-000007000000}">
      <text>
        <r>
          <rPr>
            <sz val="9"/>
            <color indexed="81"/>
            <rFont val="Tahoma"/>
            <family val="2"/>
          </rPr>
          <t>Cofinanceur 1</t>
        </r>
      </text>
    </comment>
    <comment ref="AG28" authorId="0" shapeId="0" xr:uid="{00000000-0006-0000-0000-000008000000}">
      <text>
        <r>
          <rPr>
            <sz val="9"/>
            <color indexed="81"/>
            <rFont val="Tahoma"/>
            <family val="2"/>
          </rPr>
          <t>Cofinanceur 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 DOINEL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</rPr>
          <t>Collectivité bénéficiaire</t>
        </r>
      </text>
    </comment>
    <comment ref="B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Adresse
</t>
        </r>
      </text>
    </comment>
    <comment ref="B4" authorId="0" shapeId="0" xr:uid="{00000000-0006-0000-0100-000003000000}">
      <text>
        <r>
          <rPr>
            <sz val="9"/>
            <color indexed="81"/>
            <rFont val="Tahoma"/>
            <family val="2"/>
          </rPr>
          <t>Complément d'adresse</t>
        </r>
      </text>
    </comment>
    <comment ref="F4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Intitulé de l'Opération
</t>
        </r>
      </text>
    </comment>
    <comment ref="B5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Code Postal Ville
</t>
        </r>
      </text>
    </comment>
    <comment ref="E8" authorId="0" shapeId="0" xr:uid="{00000000-0006-0000-0100-000006000000}">
      <text>
        <r>
          <rPr>
            <sz val="9"/>
            <color indexed="81"/>
            <rFont val="Tahoma"/>
            <family val="2"/>
          </rPr>
          <t>Commune (déléguée) / Point d'arrêt</t>
        </r>
      </text>
    </comment>
    <comment ref="AG27" authorId="0" shapeId="0" xr:uid="{00000000-0006-0000-0100-000007000000}">
      <text>
        <r>
          <rPr>
            <sz val="9"/>
            <color indexed="81"/>
            <rFont val="Tahoma"/>
            <family val="2"/>
          </rPr>
          <t>Cofinanceur 1</t>
        </r>
      </text>
    </comment>
    <comment ref="AG28" authorId="0" shapeId="0" xr:uid="{00000000-0006-0000-0100-000008000000}">
      <text>
        <r>
          <rPr>
            <sz val="9"/>
            <color indexed="81"/>
            <rFont val="Tahoma"/>
            <family val="2"/>
          </rPr>
          <t>Cofinanceur 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Jérôme DOINEL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</rPr>
          <t>Collectivité bénéficiaire</t>
        </r>
      </text>
    </comment>
    <comment ref="B3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Adresse
</t>
        </r>
      </text>
    </comment>
    <comment ref="B4" authorId="0" shapeId="0" xr:uid="{00000000-0006-0000-0200-000003000000}">
      <text>
        <r>
          <rPr>
            <sz val="9"/>
            <color indexed="81"/>
            <rFont val="Tahoma"/>
            <family val="2"/>
          </rPr>
          <t>Complément d'adresse</t>
        </r>
      </text>
    </comment>
    <comment ref="F4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Intitulé de l'Opération
</t>
        </r>
      </text>
    </comment>
    <comment ref="B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Code Postal Ville
</t>
        </r>
      </text>
    </comment>
    <comment ref="E8" authorId="0" shapeId="0" xr:uid="{00000000-0006-0000-0200-000006000000}">
      <text>
        <r>
          <rPr>
            <sz val="9"/>
            <color indexed="81"/>
            <rFont val="Tahoma"/>
            <family val="2"/>
          </rPr>
          <t>Commune (déléguée) / Point d'arrêt</t>
        </r>
      </text>
    </comment>
    <comment ref="AG27" authorId="0" shapeId="0" xr:uid="{00000000-0006-0000-0200-000007000000}">
      <text>
        <r>
          <rPr>
            <sz val="9"/>
            <color indexed="81"/>
            <rFont val="Tahoma"/>
            <family val="2"/>
          </rPr>
          <t>Cofinanceur 1</t>
        </r>
      </text>
    </comment>
    <comment ref="AG28" authorId="0" shapeId="0" xr:uid="{00000000-0006-0000-0200-000008000000}">
      <text>
        <r>
          <rPr>
            <sz val="9"/>
            <color indexed="81"/>
            <rFont val="Tahoma"/>
            <family val="2"/>
          </rPr>
          <t>Cofinanceur 2</t>
        </r>
      </text>
    </comment>
  </commentList>
</comments>
</file>

<file path=xl/sharedStrings.xml><?xml version="1.0" encoding="utf-8"?>
<sst xmlns="http://schemas.openxmlformats.org/spreadsheetml/2006/main" count="290" uniqueCount="114">
  <si>
    <t>Code Postal Ville</t>
  </si>
  <si>
    <t>Plan de financement prévisionnel</t>
  </si>
  <si>
    <t>Recettes</t>
  </si>
  <si>
    <t>Dépenses</t>
  </si>
  <si>
    <t>Montant HT</t>
  </si>
  <si>
    <t>Subvention</t>
  </si>
  <si>
    <t>Total</t>
  </si>
  <si>
    <t>Recettes attendues</t>
  </si>
  <si>
    <t>Subventions :</t>
  </si>
  <si>
    <t>Logo</t>
  </si>
  <si>
    <t>Calcul subvention Région</t>
  </si>
  <si>
    <t>Cachet</t>
  </si>
  <si>
    <t>Signature</t>
  </si>
  <si>
    <t>Plafond HT</t>
  </si>
  <si>
    <t>Intitulé de l'Opération</t>
  </si>
  <si>
    <t>Postes de dépense</t>
  </si>
  <si>
    <t>Sens PR+</t>
  </si>
  <si>
    <t>Sens PR-</t>
  </si>
  <si>
    <t>Montants HT</t>
  </si>
  <si>
    <t>Matérialisation du Point d’arrêt :</t>
  </si>
  <si>
    <t>Matérialisation verticale</t>
  </si>
  <si>
    <t>(Poteau d’Arrêt : Mât, Panneaux C6, M10z « Région » et M10z « Arrêt »)</t>
  </si>
  <si>
    <t>Matérialisation horizontale</t>
  </si>
  <si>
    <t>(Zébra)</t>
  </si>
  <si>
    <t>Présignalisation</t>
  </si>
  <si>
    <t>(Signalisation avancée : Mât, Panneaux A13a/A13b et M10z « Arrêt de cars »)</t>
  </si>
  <si>
    <t>Traversée piétonne</t>
  </si>
  <si>
    <t>Mise en sécurité des usagers :</t>
  </si>
  <si>
    <t>Arrêt en encoche *</t>
  </si>
  <si>
    <t>(&gt; 500 véhicules/j, en zone non-agglomérée, si nécessité avérée)</t>
  </si>
  <si>
    <t>Aire d’attente stabilisée</t>
  </si>
  <si>
    <t>(&lt; 5 usagers, en zone non-agglomérée)</t>
  </si>
  <si>
    <t>Aire d’attente viabilisée</t>
  </si>
  <si>
    <t>(&gt; 5 usagers, en zone non-agglomérée)</t>
  </si>
  <si>
    <t>(en zone agglomérée - au sens du Code de la Route)</t>
  </si>
  <si>
    <t>(en zone non-agglomérée ; 30 m maximum, répartis de part et d’autre de l’arrêt)</t>
  </si>
  <si>
    <t>(en zone agglomérée ; 30 m maximum, répartis de part et d’autre de l’arrêt)</t>
  </si>
  <si>
    <t>Aire de stationnement Véhicule Léger *</t>
  </si>
  <si>
    <t>(&gt; 500 véhicules/j ou en zone agglomérée, si nécessité avérée)</t>
  </si>
  <si>
    <t>Études :</t>
  </si>
  <si>
    <t>Études</t>
  </si>
  <si>
    <t>(Études techniques préalables, Assistance à Maîtrise d’Ouvrage et Maîtrise d’Œuvre)</t>
  </si>
  <si>
    <t>Les acquisitions foncières ne sont pas éligibles à l’aide régionale.</t>
  </si>
  <si>
    <t>Amélioration des conditions d’attente :</t>
  </si>
  <si>
    <t>Traversée piétonne accessible</t>
  </si>
  <si>
    <t>Mise en accessibilité du Point d’arrêt :</t>
  </si>
  <si>
    <t>Abri voyageur **</t>
  </si>
  <si>
    <t>Cadre horaire</t>
  </si>
  <si>
    <r>
      <t>Cheminement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piéton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stabilisé</t>
    </r>
  </si>
  <si>
    <r>
      <t>Cheminement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piéton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viabilisé</t>
    </r>
  </si>
  <si>
    <t>Cheminement piéton stabilisé</t>
  </si>
  <si>
    <t>Cheminement piéton viabilisé</t>
  </si>
  <si>
    <t>Arrêt en encoche</t>
  </si>
  <si>
    <t>Aire de stationnement Véhicule Léger</t>
  </si>
  <si>
    <t>Eligible PR-</t>
  </si>
  <si>
    <t>Eligible PR+</t>
  </si>
  <si>
    <r>
      <t>Quai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viabilisé</t>
    </r>
  </si>
  <si>
    <t>Quai viabilisé</t>
  </si>
  <si>
    <t>Autofinancement :</t>
  </si>
  <si>
    <t>Région Normandie :</t>
  </si>
  <si>
    <t>Emprunt :</t>
  </si>
  <si>
    <t>Autre(s) cofinanceur(s):</t>
  </si>
  <si>
    <t>Collectivité</t>
  </si>
  <si>
    <t>Adresse</t>
  </si>
  <si>
    <t>Sens concerné(s) :</t>
  </si>
  <si>
    <t>PR+</t>
  </si>
  <si>
    <t>PR-</t>
  </si>
  <si>
    <t>(si la demande concerne 2 arrêts physiques d’un même point d’arrêt en agglomération)</t>
  </si>
  <si>
    <t>Desserte(s) :</t>
  </si>
  <si>
    <t xml:space="preserve">LR </t>
  </si>
  <si>
    <t xml:space="preserve">SATPS </t>
  </si>
  <si>
    <t xml:space="preserve">PR- </t>
  </si>
  <si>
    <t xml:space="preserve">PR+ </t>
  </si>
  <si>
    <t xml:space="preserve">Convention cadre : </t>
  </si>
  <si>
    <t xml:space="preserve">Oui </t>
  </si>
  <si>
    <t xml:space="preserve">Non </t>
  </si>
  <si>
    <t xml:space="preserve">Désignation Point Arrêt : </t>
  </si>
  <si>
    <t xml:space="preserve">Commune : </t>
  </si>
  <si>
    <t xml:space="preserve">Commune déléguée : </t>
  </si>
  <si>
    <t xml:space="preserve">Taux : </t>
  </si>
  <si>
    <t>ASSURER LA SÉCURITÉ DES USAGERS AUX POINTS D’ARRÊT ROUTIERS</t>
  </si>
  <si>
    <t>AMÉLIORER LES CONDITIONS D’ATTENTE DES USAGERS AUX POINTS D’ARRÊT ROUTIERS</t>
  </si>
  <si>
    <t>Taux Abri :</t>
  </si>
  <si>
    <t xml:space="preserve">Taux hors Abri : </t>
  </si>
  <si>
    <t>Amélioration des conditions d’attente</t>
  </si>
  <si>
    <t xml:space="preserve">Abri voyageur </t>
  </si>
  <si>
    <t>(le taux d'intervention dépend du nombre d'abri(s) préalablement financé(s))</t>
  </si>
  <si>
    <t>(Hors mise en accessibilité des Points d'Arrêt des Lignes Régulières commerciales)</t>
  </si>
  <si>
    <t>Taux d'intervention pour le/les abri(s) :</t>
  </si>
  <si>
    <t>Abri(s) voyageurs préalablement cofinancés dans la commune / commune déléguée :</t>
  </si>
  <si>
    <r>
      <t>(80 % des dépenses plafonnées pour le 1</t>
    </r>
    <r>
      <rPr>
        <i/>
        <vertAlign val="superscript"/>
        <sz val="8"/>
        <color theme="0" tint="-0.499984740745262"/>
        <rFont val="Calibri"/>
        <family val="2"/>
        <scheme val="minor"/>
      </rPr>
      <t>er</t>
    </r>
    <r>
      <rPr>
        <i/>
        <sz val="8"/>
        <color theme="0" tint="-0.499984740745262"/>
        <rFont val="Calibri"/>
        <family val="2"/>
        <scheme val="minor"/>
      </rPr>
      <t xml:space="preserve"> abri , 60% pour le 2</t>
    </r>
    <r>
      <rPr>
        <i/>
        <vertAlign val="superscript"/>
        <sz val="8"/>
        <color theme="0" tint="-0.499984740745262"/>
        <rFont val="Calibri"/>
        <family val="2"/>
        <scheme val="minor"/>
      </rPr>
      <t>ème</t>
    </r>
    <r>
      <rPr>
        <i/>
        <sz val="8"/>
        <color theme="0" tint="-0.499984740745262"/>
        <rFont val="Calibri"/>
        <family val="2"/>
        <scheme val="minor"/>
      </rPr>
      <t xml:space="preserve"> abri, 40% pour le 3</t>
    </r>
    <r>
      <rPr>
        <i/>
        <vertAlign val="superscript"/>
        <sz val="8"/>
        <color theme="0" tint="-0.499984740745262"/>
        <rFont val="Calibri"/>
        <family val="2"/>
        <scheme val="minor"/>
      </rPr>
      <t>ème</t>
    </r>
    <r>
      <rPr>
        <i/>
        <sz val="8"/>
        <color theme="0" tint="-0.499984740745262"/>
        <rFont val="Calibri"/>
        <family val="2"/>
        <scheme val="minor"/>
      </rPr>
      <t xml:space="preserve"> abri)</t>
    </r>
  </si>
  <si>
    <t>Taux 1</t>
  </si>
  <si>
    <t>Taux 2</t>
  </si>
  <si>
    <t>GARANTIR L’ACCESSIBILITÉ DES POINTS D’ARRÊTS ROUTIERS</t>
  </si>
  <si>
    <t>* Sous réserve d’approbation par les services de la Région.</t>
  </si>
  <si>
    <t>Joindre à la demande, les dépenses détaillées.</t>
  </si>
  <si>
    <t>* Sous réserve d’approbation par les services de la Région. ** Taux de financement : 80%.</t>
  </si>
  <si>
    <r>
      <t>Quai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accessible</t>
    </r>
  </si>
  <si>
    <t>Quai accessible</t>
  </si>
  <si>
    <t>Abri voyageur</t>
  </si>
  <si>
    <t>Complément</t>
  </si>
  <si>
    <t>Maître d'Ouvrage :</t>
  </si>
  <si>
    <t>Total Subventions :</t>
  </si>
  <si>
    <t>Total Maître d'Ouvrage :</t>
  </si>
  <si>
    <t>Total subvention Région (maximum) :</t>
  </si>
  <si>
    <t>Total subvention Tiers :</t>
  </si>
  <si>
    <t>Montant Dépenses :</t>
  </si>
  <si>
    <t>Taux minimum Maître d'Ouvrage :</t>
  </si>
  <si>
    <t>Subvention Région (proposée au vote) :</t>
  </si>
  <si>
    <t>= [ éligible * (1-%Rég) + plafonné * (1-80%) ] / total</t>
  </si>
  <si>
    <t>= { [ éligible hors abris * (1-%Rég) + plafonné hors abris * (1-80%) ] + [ éligible abris * (1-80%) + plafonné abris * (1-80%) ] } / total</t>
  </si>
  <si>
    <t>[colonnes à masquer]</t>
  </si>
  <si>
    <t>Postes de dépenses</t>
  </si>
  <si>
    <t>Amélioration des conditions d’attente &amp; Information des Voyageurs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</si>
</sst>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9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vertAlign val="superscript"/>
      <sz val="8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0" fontId="0" fillId="0" borderId="0" xfId="1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4" fillId="0" borderId="16" xfId="0" applyFont="1" applyFill="1" applyBorder="1"/>
    <xf numFmtId="0" fontId="0" fillId="0" borderId="17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164" fontId="3" fillId="2" borderId="32" xfId="0" applyNumberFormat="1" applyFont="1" applyFill="1" applyBorder="1" applyAlignment="1">
      <alignment vertical="center"/>
    </xf>
    <xf numFmtId="164" fontId="5" fillId="2" borderId="32" xfId="0" applyNumberFormat="1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9" fillId="0" borderId="16" xfId="0" applyFont="1" applyFill="1" applyBorder="1" applyAlignment="1">
      <alignment horizontal="right" vertical="center"/>
    </xf>
    <xf numFmtId="164" fontId="20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9" fontId="3" fillId="2" borderId="3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20" xfId="0" applyFont="1" applyBorder="1" applyAlignment="1">
      <alignment vertical="center"/>
    </xf>
    <xf numFmtId="164" fontId="0" fillId="0" borderId="36" xfId="0" applyNumberFormat="1" applyFont="1" applyFill="1" applyBorder="1" applyAlignment="1">
      <alignment vertical="center"/>
    </xf>
    <xf numFmtId="164" fontId="0" fillId="0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9" fontId="3" fillId="2" borderId="2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64" fontId="0" fillId="0" borderId="38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9" fontId="3" fillId="2" borderId="3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9" fontId="3" fillId="2" borderId="8" xfId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9" fontId="3" fillId="2" borderId="38" xfId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64" fontId="25" fillId="0" borderId="2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4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0" fillId="0" borderId="14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2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64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0" fillId="0" borderId="29" xfId="0" applyFont="1" applyBorder="1" applyAlignment="1">
      <alignment vertical="center"/>
    </xf>
    <xf numFmtId="164" fontId="3" fillId="0" borderId="30" xfId="0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164" fontId="3" fillId="0" borderId="29" xfId="0" applyNumberFormat="1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164" fontId="3" fillId="0" borderId="45" xfId="0" applyNumberFormat="1" applyFont="1" applyFill="1" applyBorder="1" applyAlignment="1">
      <alignment vertical="center"/>
    </xf>
    <xf numFmtId="164" fontId="3" fillId="0" borderId="46" xfId="0" applyNumberFormat="1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164" fontId="3" fillId="0" borderId="48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28" fillId="3" borderId="11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0" fillId="0" borderId="0" xfId="0" quotePrefix="1" applyFont="1" applyBorder="1" applyAlignment="1">
      <alignment vertical="center"/>
    </xf>
    <xf numFmtId="0" fontId="29" fillId="0" borderId="29" xfId="0" quotePrefix="1" applyFont="1" applyBorder="1" applyAlignment="1">
      <alignment vertical="center"/>
    </xf>
    <xf numFmtId="0" fontId="22" fillId="0" borderId="0" xfId="0" quotePrefix="1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164" fontId="20" fillId="0" borderId="29" xfId="0" applyNumberFormat="1" applyFont="1" applyFill="1" applyBorder="1" applyAlignment="1">
      <alignment vertical="center"/>
    </xf>
    <xf numFmtId="164" fontId="30" fillId="0" borderId="0" xfId="0" applyNumberFormat="1" applyFont="1" applyFill="1" applyBorder="1" applyAlignment="1">
      <alignment vertical="center"/>
    </xf>
    <xf numFmtId="164" fontId="20" fillId="0" borderId="45" xfId="0" applyNumberFormat="1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30" fillId="0" borderId="29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164" fontId="30" fillId="0" borderId="29" xfId="0" applyNumberFormat="1" applyFont="1" applyFill="1" applyBorder="1" applyAlignment="1">
      <alignment vertical="center"/>
    </xf>
    <xf numFmtId="165" fontId="20" fillId="0" borderId="29" xfId="1" applyNumberFormat="1" applyFont="1" applyFill="1" applyBorder="1" applyAlignment="1">
      <alignment vertical="center"/>
    </xf>
    <xf numFmtId="164" fontId="20" fillId="0" borderId="0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>
      <alignment vertical="center"/>
    </xf>
    <xf numFmtId="165" fontId="31" fillId="0" borderId="0" xfId="1" applyNumberFormat="1" applyFont="1" applyFill="1" applyBorder="1" applyAlignment="1">
      <alignment vertical="center"/>
    </xf>
    <xf numFmtId="165" fontId="32" fillId="0" borderId="0" xfId="1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4" fontId="0" fillId="0" borderId="5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4" fontId="17" fillId="3" borderId="11" xfId="0" applyNumberFormat="1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164" fontId="22" fillId="0" borderId="4" xfId="0" applyNumberFormat="1" applyFont="1" applyFill="1" applyBorder="1" applyAlignment="1">
      <alignment vertical="center"/>
    </xf>
    <xf numFmtId="10" fontId="22" fillId="0" borderId="0" xfId="1" applyNumberFormat="1" applyFont="1" applyFill="1" applyBorder="1" applyAlignment="1">
      <alignment vertical="center"/>
    </xf>
    <xf numFmtId="164" fontId="22" fillId="2" borderId="6" xfId="0" applyNumberFormat="1" applyFont="1" applyFill="1" applyBorder="1" applyAlignment="1" applyProtection="1">
      <alignment vertical="center"/>
      <protection locked="0"/>
    </xf>
    <xf numFmtId="165" fontId="34" fillId="0" borderId="0" xfId="0" applyNumberFormat="1" applyFont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17" fillId="3" borderId="27" xfId="0" applyFont="1" applyFill="1" applyBorder="1" applyAlignment="1">
      <alignment vertical="center"/>
    </xf>
    <xf numFmtId="0" fontId="17" fillId="3" borderId="11" xfId="0" applyFont="1" applyFill="1" applyBorder="1" applyAlignment="1">
      <alignment vertical="center"/>
    </xf>
    <xf numFmtId="0" fontId="22" fillId="3" borderId="11" xfId="0" applyFont="1" applyFill="1" applyBorder="1" applyAlignment="1">
      <alignment vertical="center"/>
    </xf>
    <xf numFmtId="164" fontId="17" fillId="3" borderId="12" xfId="0" applyNumberFormat="1" applyFont="1" applyFill="1" applyBorder="1" applyAlignment="1">
      <alignment vertical="center"/>
    </xf>
    <xf numFmtId="0" fontId="22" fillId="0" borderId="5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164" fontId="20" fillId="0" borderId="30" xfId="0" applyNumberFormat="1" applyFont="1" applyFill="1" applyBorder="1" applyAlignment="1">
      <alignment vertical="center"/>
    </xf>
    <xf numFmtId="164" fontId="20" fillId="0" borderId="25" xfId="0" applyNumberFormat="1" applyFont="1" applyFill="1" applyBorder="1" applyAlignment="1">
      <alignment vertical="center"/>
    </xf>
    <xf numFmtId="164" fontId="20" fillId="0" borderId="46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29" fillId="0" borderId="29" xfId="0" quotePrefix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64" fontId="3" fillId="2" borderId="3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2" fillId="2" borderId="6" xfId="0" applyNumberFormat="1" applyFont="1" applyFill="1" applyBorder="1" applyAlignment="1" applyProtection="1">
      <alignment horizontal="center" vertical="center"/>
      <protection locked="0"/>
    </xf>
    <xf numFmtId="164" fontId="0" fillId="2" borderId="6" xfId="0" applyNumberFormat="1" applyFont="1" applyFill="1" applyBorder="1" applyAlignment="1" applyProtection="1">
      <alignment horizontal="center" vertical="center"/>
      <protection locked="0"/>
    </xf>
    <xf numFmtId="164" fontId="2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2" fillId="2" borderId="18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left" vertical="center"/>
      <protection locked="0"/>
    </xf>
    <xf numFmtId="0" fontId="0" fillId="2" borderId="6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wrapText="1" indent="1"/>
    </xf>
    <xf numFmtId="0" fontId="2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0" fillId="2" borderId="18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ourcentage" xfId="1" builtinId="5"/>
  </cellStyles>
  <dxfs count="24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00B05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235844</xdr:colOff>
      <xdr:row>0</xdr:row>
      <xdr:rowOff>190499</xdr:rowOff>
    </xdr:from>
    <xdr:to>
      <xdr:col>42</xdr:col>
      <xdr:colOff>329082</xdr:colOff>
      <xdr:row>5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4894" y="190499"/>
          <a:ext cx="855238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238125</xdr:colOff>
      <xdr:row>1</xdr:row>
      <xdr:rowOff>0</xdr:rowOff>
    </xdr:from>
    <xdr:to>
      <xdr:col>42</xdr:col>
      <xdr:colOff>331363</xdr:colOff>
      <xdr:row>5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175" y="190500"/>
          <a:ext cx="855238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238125</xdr:colOff>
      <xdr:row>1</xdr:row>
      <xdr:rowOff>0</xdr:rowOff>
    </xdr:from>
    <xdr:to>
      <xdr:col>42</xdr:col>
      <xdr:colOff>331363</xdr:colOff>
      <xdr:row>5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175" y="190500"/>
          <a:ext cx="85523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8"/>
  <sheetViews>
    <sheetView tabSelected="1" zoomScaleNormal="100" workbookViewId="0">
      <selection activeCell="B2" sqref="B2:D2"/>
    </sheetView>
  </sheetViews>
  <sheetFormatPr baseColWidth="10" defaultColWidth="11.453125" defaultRowHeight="14.5" x14ac:dyDescent="0.35"/>
  <cols>
    <col min="1" max="2" width="5" style="13" customWidth="1"/>
    <col min="3" max="3" width="3" style="13" customWidth="1"/>
    <col min="4" max="5" width="19.26953125" style="13" customWidth="1"/>
    <col min="6" max="7" width="11.453125" style="13"/>
    <col min="8" max="8" width="2.81640625" style="13" customWidth="1"/>
    <col min="9" max="9" width="11.453125" style="13"/>
    <col min="10" max="10" width="3" style="13" customWidth="1"/>
    <col min="11" max="11" width="11.453125" style="13"/>
    <col min="12" max="12" width="3" style="13" customWidth="1"/>
    <col min="13" max="13" width="11.453125" style="13"/>
    <col min="14" max="14" width="5" style="13" customWidth="1"/>
    <col min="15" max="15" width="3" style="13" customWidth="1"/>
    <col min="16" max="16" width="5" style="13" hidden="1" customWidth="1"/>
    <col min="17" max="17" width="3" style="13" hidden="1" customWidth="1"/>
    <col min="18" max="19" width="19.26953125" style="13" hidden="1" customWidth="1"/>
    <col min="20" max="21" width="11.453125" style="13" hidden="1" customWidth="1"/>
    <col min="22" max="22" width="3" style="13" hidden="1" customWidth="1"/>
    <col min="23" max="23" width="11.453125" style="13" hidden="1" customWidth="1"/>
    <col min="24" max="24" width="3" style="13" hidden="1" customWidth="1"/>
    <col min="25" max="25" width="11.453125" style="13" hidden="1" customWidth="1"/>
    <col min="26" max="26" width="3" style="13" hidden="1" customWidth="1"/>
    <col min="27" max="27" width="11.453125" style="13" hidden="1" customWidth="1"/>
    <col min="28" max="28" width="5" style="13" hidden="1" customWidth="1"/>
    <col min="29" max="29" width="1" style="13" hidden="1" customWidth="1"/>
    <col min="30" max="30" width="2" style="13" customWidth="1"/>
    <col min="31" max="31" width="5" style="13" customWidth="1"/>
    <col min="32" max="32" width="3" style="13" customWidth="1"/>
    <col min="33" max="33" width="19.26953125" style="13" customWidth="1"/>
    <col min="34" max="34" width="3" style="13" customWidth="1"/>
    <col min="35" max="35" width="19.26953125" style="13" customWidth="1"/>
    <col min="36" max="36" width="11.453125" style="13" customWidth="1"/>
    <col min="37" max="37" width="7.1796875" style="13" customWidth="1"/>
    <col min="38" max="38" width="3" style="13" customWidth="1"/>
    <col min="39" max="39" width="15.7265625" style="13" customWidth="1"/>
    <col min="40" max="40" width="11.453125" style="13" customWidth="1"/>
    <col min="41" max="41" width="3" style="13" customWidth="1"/>
    <col min="42" max="42" width="11.453125" style="13" customWidth="1"/>
    <col min="43" max="44" width="5" style="13" customWidth="1"/>
    <col min="45" max="45" width="11.453125" style="13"/>
    <col min="46" max="46" width="33.81640625" style="2" bestFit="1" customWidth="1"/>
    <col min="47" max="47" width="12" style="13" bestFit="1" customWidth="1"/>
    <col min="48" max="16384" width="11.453125" style="13"/>
  </cols>
  <sheetData>
    <row r="1" spans="1:46" x14ac:dyDescent="0.3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5"/>
      <c r="P1" s="250" t="s">
        <v>111</v>
      </c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155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9"/>
      <c r="AS1" s="116">
        <v>0</v>
      </c>
    </row>
    <row r="2" spans="1:46" ht="15.5" x14ac:dyDescent="0.35">
      <c r="A2" s="120"/>
      <c r="B2" s="251" t="s">
        <v>62</v>
      </c>
      <c r="C2" s="251"/>
      <c r="D2" s="251"/>
      <c r="E2" s="16"/>
      <c r="F2" s="246" t="s">
        <v>80</v>
      </c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16"/>
      <c r="AN2" s="16"/>
      <c r="AO2" s="16"/>
      <c r="AP2" s="16"/>
      <c r="AQ2" s="121" t="s">
        <v>9</v>
      </c>
      <c r="AR2" s="122"/>
    </row>
    <row r="3" spans="1:46" ht="15.75" customHeight="1" x14ac:dyDescent="0.35">
      <c r="A3" s="120"/>
      <c r="B3" s="252" t="s">
        <v>63</v>
      </c>
      <c r="C3" s="252"/>
      <c r="D3" s="252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22"/>
    </row>
    <row r="4" spans="1:46" ht="15.75" customHeight="1" x14ac:dyDescent="0.35">
      <c r="A4" s="120"/>
      <c r="B4" s="252" t="s">
        <v>100</v>
      </c>
      <c r="C4" s="252"/>
      <c r="D4" s="252"/>
      <c r="E4" s="16"/>
      <c r="F4" s="247" t="s">
        <v>14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3"/>
      <c r="AN4" s="16"/>
      <c r="AO4" s="16"/>
      <c r="AP4" s="16"/>
      <c r="AQ4" s="16"/>
      <c r="AR4" s="122"/>
    </row>
    <row r="5" spans="1:46" s="14" customFormat="1" ht="15.75" customHeight="1" x14ac:dyDescent="0.35">
      <c r="A5" s="123"/>
      <c r="B5" s="252" t="s">
        <v>0</v>
      </c>
      <c r="C5" s="252"/>
      <c r="D5" s="252"/>
      <c r="E5" s="23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3"/>
      <c r="AN5" s="23"/>
      <c r="AO5" s="23"/>
      <c r="AP5" s="23"/>
      <c r="AQ5" s="23"/>
      <c r="AR5" s="124"/>
      <c r="AT5" s="1"/>
    </row>
    <row r="6" spans="1:46" s="83" customFormat="1" x14ac:dyDescent="0.35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8"/>
      <c r="V6" s="128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6"/>
      <c r="AN6" s="127"/>
      <c r="AO6" s="127"/>
      <c r="AP6" s="127"/>
      <c r="AQ6" s="127"/>
      <c r="AR6" s="129"/>
      <c r="AT6" s="84"/>
    </row>
    <row r="7" spans="1:46" x14ac:dyDescent="0.35">
      <c r="A7" s="120"/>
      <c r="B7" s="49"/>
      <c r="C7" s="50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75"/>
      <c r="AR7" s="122"/>
    </row>
    <row r="8" spans="1:46" x14ac:dyDescent="0.35">
      <c r="A8" s="120"/>
      <c r="B8" s="18"/>
      <c r="C8" s="19"/>
      <c r="D8" s="48" t="s">
        <v>76</v>
      </c>
      <c r="E8" s="245"/>
      <c r="F8" s="245"/>
      <c r="G8" s="245"/>
      <c r="H8" s="245"/>
      <c r="I8" s="43"/>
      <c r="J8" s="43"/>
      <c r="K8" s="19"/>
      <c r="L8" s="19"/>
      <c r="M8" s="19"/>
      <c r="N8" s="48" t="s">
        <v>64</v>
      </c>
      <c r="O8" s="16"/>
      <c r="P8" s="43"/>
      <c r="Q8" s="43"/>
      <c r="R8" s="19"/>
      <c r="S8" s="43"/>
      <c r="T8" s="43"/>
      <c r="U8" s="43"/>
      <c r="V8" s="43"/>
      <c r="W8" s="16"/>
      <c r="X8" s="43"/>
      <c r="Y8" s="43"/>
      <c r="Z8" s="43"/>
      <c r="AA8" s="130"/>
      <c r="AB8" s="19"/>
      <c r="AC8" s="19"/>
      <c r="AD8" s="19"/>
      <c r="AE8" s="43"/>
      <c r="AF8" s="43"/>
      <c r="AG8" s="48" t="s">
        <v>68</v>
      </c>
      <c r="AH8" s="16"/>
      <c r="AI8" s="9" t="str">
        <f>IF(AND(M64&gt;0,AH10&amp;AH12=""),"Veuillez renseigner la desserte du Point d'arrêt.","")</f>
        <v/>
      </c>
      <c r="AJ8" s="219"/>
      <c r="AK8" s="219"/>
      <c r="AL8" s="46"/>
      <c r="AM8" s="19"/>
      <c r="AN8" s="48" t="s">
        <v>73</v>
      </c>
      <c r="AO8" s="19"/>
      <c r="AP8" s="19"/>
      <c r="AQ8" s="33"/>
      <c r="AR8" s="122"/>
    </row>
    <row r="9" spans="1:46" s="15" customFormat="1" x14ac:dyDescent="0.35">
      <c r="A9" s="131"/>
      <c r="B9" s="18"/>
      <c r="C9" s="19"/>
      <c r="D9" s="48"/>
      <c r="E9" s="19"/>
      <c r="F9" s="19"/>
      <c r="G9" s="19"/>
      <c r="H9" s="19"/>
      <c r="I9" s="43"/>
      <c r="J9" s="43"/>
      <c r="K9" s="19"/>
      <c r="L9" s="46"/>
      <c r="M9" s="19"/>
      <c r="N9" s="43"/>
      <c r="O9" s="19"/>
      <c r="P9" s="43"/>
      <c r="Q9" s="43"/>
      <c r="R9" s="19"/>
      <c r="S9" s="43"/>
      <c r="T9" s="43"/>
      <c r="U9" s="43"/>
      <c r="V9" s="43"/>
      <c r="W9" s="19"/>
      <c r="X9" s="43"/>
      <c r="Y9" s="43"/>
      <c r="Z9" s="43"/>
      <c r="AA9" s="19"/>
      <c r="AB9" s="19"/>
      <c r="AC9" s="19"/>
      <c r="AD9" s="19"/>
      <c r="AE9" s="43"/>
      <c r="AF9" s="43"/>
      <c r="AG9" s="19"/>
      <c r="AH9" s="19"/>
      <c r="AI9" s="46"/>
      <c r="AJ9" s="46"/>
      <c r="AK9" s="46"/>
      <c r="AL9" s="46"/>
      <c r="AM9" s="19"/>
      <c r="AN9" s="19"/>
      <c r="AO9" s="19"/>
      <c r="AP9" s="19"/>
      <c r="AQ9" s="33"/>
      <c r="AR9" s="132"/>
      <c r="AT9" s="4"/>
    </row>
    <row r="10" spans="1:46" ht="15" thickBot="1" x14ac:dyDescent="0.4">
      <c r="A10" s="120"/>
      <c r="B10" s="18"/>
      <c r="C10" s="19"/>
      <c r="D10" s="46" t="s">
        <v>77</v>
      </c>
      <c r="E10" s="245"/>
      <c r="F10" s="245"/>
      <c r="G10" s="245"/>
      <c r="H10" s="245"/>
      <c r="I10" s="19"/>
      <c r="J10" s="19"/>
      <c r="K10" s="43"/>
      <c r="L10" s="19"/>
      <c r="M10" s="19"/>
      <c r="N10" s="46" t="s">
        <v>72</v>
      </c>
      <c r="O10" s="113" t="str">
        <f>IF(SUM(I23,I25,I27,I34,I36,I38,I40,I42,I44,I46)&gt;0,"X","")</f>
        <v/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19"/>
      <c r="AB10" s="19"/>
      <c r="AC10" s="19"/>
      <c r="AD10" s="43"/>
      <c r="AE10" s="43"/>
      <c r="AF10" s="43"/>
      <c r="AG10" s="46" t="s">
        <v>70</v>
      </c>
      <c r="AH10" s="150"/>
      <c r="AI10" s="249" t="str">
        <f>IF(AH12&lt;&gt;"","Pour les Points d'arrêt desservis par une LR, se référer à la Finalité ''Accessibilité''.","")</f>
        <v/>
      </c>
      <c r="AJ10" s="249"/>
      <c r="AK10" s="249"/>
      <c r="AL10" s="46"/>
      <c r="AM10" s="16"/>
      <c r="AN10" s="46" t="s">
        <v>74</v>
      </c>
      <c r="AO10" s="150"/>
      <c r="AP10" s="16"/>
      <c r="AQ10" s="33"/>
      <c r="AR10" s="122"/>
    </row>
    <row r="11" spans="1:46" s="15" customFormat="1" x14ac:dyDescent="0.35">
      <c r="A11" s="131"/>
      <c r="B11" s="18"/>
      <c r="C11" s="19"/>
      <c r="D11" s="46"/>
      <c r="E11" s="19"/>
      <c r="F11" s="19"/>
      <c r="G11" s="19"/>
      <c r="H11" s="19"/>
      <c r="I11" s="19"/>
      <c r="J11" s="19"/>
      <c r="K11" s="43"/>
      <c r="L11" s="19"/>
      <c r="M11" s="19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19"/>
      <c r="AB11" s="19"/>
      <c r="AC11" s="19"/>
      <c r="AD11" s="43"/>
      <c r="AE11" s="43"/>
      <c r="AF11" s="43"/>
      <c r="AG11" s="43"/>
      <c r="AH11" s="43"/>
      <c r="AI11" s="249"/>
      <c r="AJ11" s="249"/>
      <c r="AK11" s="249"/>
      <c r="AL11" s="46"/>
      <c r="AM11" s="46"/>
      <c r="AN11" s="43"/>
      <c r="AO11" s="43"/>
      <c r="AP11" s="43"/>
      <c r="AQ11" s="33"/>
      <c r="AR11" s="132"/>
      <c r="AT11" s="4"/>
    </row>
    <row r="12" spans="1:46" ht="15" thickBot="1" x14ac:dyDescent="0.4">
      <c r="A12" s="120"/>
      <c r="B12" s="18"/>
      <c r="C12" s="19"/>
      <c r="D12" s="46" t="s">
        <v>78</v>
      </c>
      <c r="E12" s="245"/>
      <c r="F12" s="245"/>
      <c r="G12" s="245"/>
      <c r="H12" s="245"/>
      <c r="I12" s="43"/>
      <c r="J12" s="43"/>
      <c r="K12" s="19"/>
      <c r="L12" s="19"/>
      <c r="M12" s="19"/>
      <c r="N12" s="46" t="s">
        <v>71</v>
      </c>
      <c r="O12" s="113" t="str">
        <f>IF(SUM(K23,K25,K27,K34,K36,K38,K40,K42,K44,K46)&gt;0,"X","")</f>
        <v/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19"/>
      <c r="AB12" s="19"/>
      <c r="AC12" s="19"/>
      <c r="AD12" s="43"/>
      <c r="AE12" s="43"/>
      <c r="AF12" s="43"/>
      <c r="AG12" s="46" t="s">
        <v>69</v>
      </c>
      <c r="AH12" s="150"/>
      <c r="AI12" s="249"/>
      <c r="AJ12" s="249"/>
      <c r="AK12" s="249"/>
      <c r="AL12" s="46"/>
      <c r="AM12" s="16"/>
      <c r="AN12" s="46" t="s">
        <v>75</v>
      </c>
      <c r="AO12" s="113" t="str">
        <f>IF(ISBLANK(AO10),"X","")</f>
        <v>X</v>
      </c>
      <c r="AP12" s="16"/>
      <c r="AQ12" s="33"/>
      <c r="AR12" s="122"/>
    </row>
    <row r="13" spans="1:46" s="15" customFormat="1" ht="15" thickBot="1" x14ac:dyDescent="0.4">
      <c r="A13" s="131"/>
      <c r="B13" s="52"/>
      <c r="C13" s="45"/>
      <c r="D13" s="53"/>
      <c r="E13" s="45"/>
      <c r="F13" s="44"/>
      <c r="G13" s="44"/>
      <c r="H13" s="44"/>
      <c r="I13" s="44"/>
      <c r="J13" s="44"/>
      <c r="K13" s="45"/>
      <c r="L13" s="4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4"/>
      <c r="AE13" s="44"/>
      <c r="AF13" s="44"/>
      <c r="AG13" s="44"/>
      <c r="AH13" s="44"/>
      <c r="AI13" s="47"/>
      <c r="AJ13" s="44"/>
      <c r="AK13" s="47"/>
      <c r="AL13" s="47"/>
      <c r="AM13" s="47"/>
      <c r="AN13" s="45"/>
      <c r="AO13" s="45"/>
      <c r="AP13" s="47"/>
      <c r="AQ13" s="54"/>
      <c r="AR13" s="132"/>
      <c r="AT13" s="4"/>
    </row>
    <row r="14" spans="1:46" s="81" customFormat="1" ht="15" thickBot="1" x14ac:dyDescent="0.4">
      <c r="A14" s="133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8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8"/>
      <c r="AF14" s="79"/>
      <c r="AG14" s="79"/>
      <c r="AH14" s="79"/>
      <c r="AI14" s="134"/>
      <c r="AJ14" s="79"/>
      <c r="AK14" s="79"/>
      <c r="AL14" s="79"/>
      <c r="AM14" s="79"/>
      <c r="AN14" s="79"/>
      <c r="AO14" s="79"/>
      <c r="AP14" s="79"/>
      <c r="AQ14" s="79"/>
      <c r="AR14" s="135"/>
      <c r="AT14" s="82"/>
    </row>
    <row r="15" spans="1:46" ht="15" thickBot="1" x14ac:dyDescent="0.4">
      <c r="A15" s="120"/>
      <c r="B15" s="228" t="s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30"/>
      <c r="AR15" s="136"/>
    </row>
    <row r="16" spans="1:46" s="79" customFormat="1" x14ac:dyDescent="0.35">
      <c r="A16" s="133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135"/>
      <c r="AT16" s="80"/>
    </row>
    <row r="17" spans="1:46" x14ac:dyDescent="0.35">
      <c r="A17" s="120"/>
      <c r="B17" s="235" t="s">
        <v>3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43"/>
      <c r="O17" s="16"/>
      <c r="P17" s="238" t="s">
        <v>10</v>
      </c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40"/>
      <c r="AC17" s="73"/>
      <c r="AD17" s="16"/>
      <c r="AE17" s="235" t="s">
        <v>2</v>
      </c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153"/>
      <c r="AR17" s="122"/>
    </row>
    <row r="18" spans="1:46" x14ac:dyDescent="0.35">
      <c r="A18" s="120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3"/>
      <c r="O18" s="19"/>
      <c r="P18" s="6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61"/>
      <c r="AC18" s="21"/>
      <c r="AD18" s="19"/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33"/>
      <c r="AR18" s="122"/>
    </row>
    <row r="19" spans="1:46" x14ac:dyDescent="0.35">
      <c r="A19" s="120"/>
      <c r="B19" s="56"/>
      <c r="C19" s="22" t="s">
        <v>112</v>
      </c>
      <c r="D19" s="22"/>
      <c r="E19" s="22"/>
      <c r="F19" s="22"/>
      <c r="G19" s="22"/>
      <c r="H19" s="22"/>
      <c r="I19" s="234" t="s">
        <v>18</v>
      </c>
      <c r="J19" s="234"/>
      <c r="K19" s="234"/>
      <c r="L19" s="234"/>
      <c r="M19" s="234"/>
      <c r="N19" s="34"/>
      <c r="O19" s="16"/>
      <c r="P19" s="62"/>
      <c r="Q19" s="10" t="s">
        <v>15</v>
      </c>
      <c r="R19" s="10"/>
      <c r="S19" s="10"/>
      <c r="T19" s="10"/>
      <c r="U19" s="10" t="s">
        <v>13</v>
      </c>
      <c r="V19" s="10"/>
      <c r="W19" s="10" t="s">
        <v>55</v>
      </c>
      <c r="X19" s="10"/>
      <c r="Y19" s="10" t="s">
        <v>54</v>
      </c>
      <c r="Z19" s="10"/>
      <c r="AA19" s="10" t="s">
        <v>5</v>
      </c>
      <c r="AB19" s="63"/>
      <c r="AC19" s="10"/>
      <c r="AD19" s="23"/>
      <c r="AE19" s="18"/>
      <c r="AF19" s="22" t="s">
        <v>7</v>
      </c>
      <c r="AG19" s="22"/>
      <c r="AH19" s="22"/>
      <c r="AI19" s="22"/>
      <c r="AJ19" s="22"/>
      <c r="AK19" s="22"/>
      <c r="AL19" s="22"/>
      <c r="AM19" s="22"/>
      <c r="AN19" s="22"/>
      <c r="AO19" s="22"/>
      <c r="AP19" s="22" t="s">
        <v>4</v>
      </c>
      <c r="AQ19" s="41"/>
      <c r="AR19" s="122"/>
    </row>
    <row r="20" spans="1:46" x14ac:dyDescent="0.35">
      <c r="A20" s="120"/>
      <c r="B20" s="18"/>
      <c r="C20" s="19"/>
      <c r="D20" s="19"/>
      <c r="E20" s="19"/>
      <c r="F20" s="19"/>
      <c r="G20" s="19"/>
      <c r="H20" s="19"/>
      <c r="I20" s="24" t="s">
        <v>16</v>
      </c>
      <c r="J20" s="24"/>
      <c r="K20" s="24" t="s">
        <v>17</v>
      </c>
      <c r="L20" s="24"/>
      <c r="M20" s="24" t="s">
        <v>6</v>
      </c>
      <c r="N20" s="35"/>
      <c r="O20" s="16"/>
      <c r="P20" s="60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61"/>
      <c r="AC20" s="21"/>
      <c r="AD20" s="16"/>
      <c r="AE20" s="18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33"/>
      <c r="AR20" s="122"/>
    </row>
    <row r="21" spans="1:46" x14ac:dyDescent="0.35">
      <c r="A21" s="120"/>
      <c r="B21" s="18"/>
      <c r="C21" s="19"/>
      <c r="D21" s="19"/>
      <c r="E21" s="19"/>
      <c r="F21" s="19"/>
      <c r="G21" s="19"/>
      <c r="H21" s="19"/>
      <c r="I21" s="24"/>
      <c r="J21" s="24"/>
      <c r="K21" s="24"/>
      <c r="L21" s="24"/>
      <c r="M21" s="24"/>
      <c r="N21" s="35"/>
      <c r="O21" s="16"/>
      <c r="P21" s="60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61"/>
      <c r="AC21" s="21"/>
      <c r="AD21" s="16"/>
      <c r="AE21" s="18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33"/>
      <c r="AR21" s="122"/>
      <c r="AT21" s="1"/>
    </row>
    <row r="22" spans="1:46" x14ac:dyDescent="0.35">
      <c r="A22" s="120"/>
      <c r="B22" s="56"/>
      <c r="C22" s="3" t="s">
        <v>19</v>
      </c>
      <c r="D22" s="19"/>
      <c r="E22" s="19"/>
      <c r="F22" s="19"/>
      <c r="G22" s="19"/>
      <c r="H22" s="19"/>
      <c r="I22" s="19"/>
      <c r="J22" s="19"/>
      <c r="K22" s="19"/>
      <c r="L22" s="19"/>
      <c r="M22" s="25"/>
      <c r="N22" s="36"/>
      <c r="O22" s="16"/>
      <c r="P22" s="55"/>
      <c r="Q22" s="10" t="s">
        <v>19</v>
      </c>
      <c r="R22" s="21"/>
      <c r="S22" s="21"/>
      <c r="T22" s="21"/>
      <c r="U22" s="26"/>
      <c r="V22" s="26"/>
      <c r="W22" s="26"/>
      <c r="X22" s="26"/>
      <c r="Y22" s="26"/>
      <c r="Z22" s="26"/>
      <c r="AA22" s="26"/>
      <c r="AB22" s="64"/>
      <c r="AC22" s="26"/>
      <c r="AD22" s="16"/>
      <c r="AE22" s="18"/>
      <c r="AF22" s="3" t="s">
        <v>8</v>
      </c>
      <c r="AG22" s="19"/>
      <c r="AH22" s="19"/>
      <c r="AI22" s="89"/>
      <c r="AJ22" s="19"/>
      <c r="AK22" s="19"/>
      <c r="AL22" s="19"/>
      <c r="AM22" s="19"/>
      <c r="AN22" s="19"/>
      <c r="AO22" s="19"/>
      <c r="AP22" s="25"/>
      <c r="AQ22" s="36"/>
      <c r="AR22" s="122"/>
    </row>
    <row r="23" spans="1:46" x14ac:dyDescent="0.35">
      <c r="A23" s="120"/>
      <c r="B23" s="18"/>
      <c r="C23" s="19"/>
      <c r="D23" s="6" t="s">
        <v>20</v>
      </c>
      <c r="E23" s="6"/>
      <c r="F23" s="19"/>
      <c r="G23" s="226" t="str">
        <f>IF(AND(OR(I23&gt;U23,K23&gt;U23),L23&lt;&gt;"(N)"),"(Plafond : "&amp;TEXT(U23,"# ##0 €")&amp;")","")</f>
        <v/>
      </c>
      <c r="H23" s="19"/>
      <c r="I23" s="151"/>
      <c r="J23" s="88" t="str">
        <f>IF(I23&gt;$U23,"(P)","")</f>
        <v/>
      </c>
      <c r="K23" s="151"/>
      <c r="L23" s="88" t="str">
        <f>IF(K23&gt;$U23,"(P)","")</f>
        <v/>
      </c>
      <c r="M23" s="25">
        <f>SUM(I23,K23)</f>
        <v>0</v>
      </c>
      <c r="N23" s="36"/>
      <c r="O23" s="16"/>
      <c r="P23" s="60"/>
      <c r="Q23" s="21"/>
      <c r="R23" s="9" t="s">
        <v>20</v>
      </c>
      <c r="S23" s="21"/>
      <c r="T23" s="21"/>
      <c r="U23" s="26">
        <v>500</v>
      </c>
      <c r="V23" s="26"/>
      <c r="W23" s="86">
        <f>IF(I23&gt;0,MIN(I23,$U23),0)</f>
        <v>0</v>
      </c>
      <c r="X23" s="86"/>
      <c r="Y23" s="86">
        <f>IF(K23&gt;0,MIN(K23,$U23),0)</f>
        <v>0</v>
      </c>
      <c r="Z23" s="26"/>
      <c r="AA23" s="26">
        <f>SUM(W23,Y23)*$T$71</f>
        <v>0</v>
      </c>
      <c r="AB23" s="64"/>
      <c r="AC23" s="26"/>
      <c r="AD23" s="16"/>
      <c r="AE23" s="18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5"/>
      <c r="AQ23" s="36"/>
      <c r="AR23" s="122"/>
    </row>
    <row r="24" spans="1:46" x14ac:dyDescent="0.35">
      <c r="A24" s="120"/>
      <c r="B24" s="18"/>
      <c r="C24" s="19"/>
      <c r="D24" s="7" t="s">
        <v>21</v>
      </c>
      <c r="E24" s="8"/>
      <c r="F24" s="19"/>
      <c r="G24" s="19"/>
      <c r="H24" s="19"/>
      <c r="I24" s="19"/>
      <c r="J24" s="89"/>
      <c r="K24" s="19"/>
      <c r="L24" s="89"/>
      <c r="M24" s="25"/>
      <c r="N24" s="36"/>
      <c r="O24" s="16"/>
      <c r="P24" s="60"/>
      <c r="Q24" s="21"/>
      <c r="R24" s="11"/>
      <c r="S24" s="21"/>
      <c r="T24" s="21"/>
      <c r="U24" s="26"/>
      <c r="V24" s="26"/>
      <c r="W24" s="86"/>
      <c r="X24" s="86"/>
      <c r="Y24" s="86"/>
      <c r="Z24" s="26"/>
      <c r="AA24" s="26"/>
      <c r="AB24" s="64"/>
      <c r="AC24" s="26"/>
      <c r="AD24" s="16"/>
      <c r="AE24" s="18"/>
      <c r="AF24" s="19"/>
      <c r="AG24" s="19" t="s">
        <v>59</v>
      </c>
      <c r="AH24" s="19"/>
      <c r="AI24" s="19"/>
      <c r="AJ24" s="19"/>
      <c r="AK24" s="19"/>
      <c r="AL24" s="19"/>
      <c r="AM24" s="19"/>
      <c r="AN24" s="27">
        <f>IF(AND($M$64&gt;0,$AP$64&gt;0),AP24/$M$64,0)</f>
        <v>0</v>
      </c>
      <c r="AO24" s="28"/>
      <c r="AP24" s="196">
        <f>AA74</f>
        <v>0</v>
      </c>
      <c r="AQ24" s="36"/>
      <c r="AR24" s="122"/>
    </row>
    <row r="25" spans="1:46" x14ac:dyDescent="0.35">
      <c r="A25" s="120"/>
      <c r="B25" s="18"/>
      <c r="C25" s="19"/>
      <c r="D25" s="6" t="s">
        <v>22</v>
      </c>
      <c r="E25" s="19"/>
      <c r="F25" s="19"/>
      <c r="G25" s="226" t="str">
        <f>IF(AND(OR(I25&gt;U25,K25&gt;U25),L25&lt;&gt;"(N)"),"(Plafond : "&amp;TEXT(U25,"# ##0 €")&amp;")","")</f>
        <v/>
      </c>
      <c r="H25" s="19"/>
      <c r="I25" s="151"/>
      <c r="J25" s="88" t="str">
        <f>IF(I25&gt;$U25,"(P)","")</f>
        <v/>
      </c>
      <c r="K25" s="151"/>
      <c r="L25" s="88" t="str">
        <f>IF(K25&gt;$U25,"(P)","")</f>
        <v/>
      </c>
      <c r="M25" s="25">
        <f>SUM(I25,K25)</f>
        <v>0</v>
      </c>
      <c r="N25" s="36"/>
      <c r="O25" s="16"/>
      <c r="P25" s="60"/>
      <c r="Q25" s="21"/>
      <c r="R25" s="9" t="s">
        <v>22</v>
      </c>
      <c r="S25" s="21"/>
      <c r="T25" s="21"/>
      <c r="U25" s="26">
        <v>100</v>
      </c>
      <c r="V25" s="26"/>
      <c r="W25" s="86">
        <f>IF(I25&gt;0,MIN(I25,$U25),0)</f>
        <v>0</v>
      </c>
      <c r="X25" s="86"/>
      <c r="Y25" s="86">
        <f>IF(K25&gt;0,MIN(K25,$U25),0)</f>
        <v>0</v>
      </c>
      <c r="Z25" s="26"/>
      <c r="AA25" s="26">
        <f>SUM(W25,Y25)*$T$71</f>
        <v>0</v>
      </c>
      <c r="AB25" s="64"/>
      <c r="AC25" s="26"/>
      <c r="AD25" s="16"/>
      <c r="AE25" s="18"/>
      <c r="AF25" s="19"/>
      <c r="AG25" s="19"/>
      <c r="AH25" s="19"/>
      <c r="AI25" s="19"/>
      <c r="AJ25" s="19"/>
      <c r="AK25" s="19"/>
      <c r="AL25" s="19"/>
      <c r="AM25" s="19"/>
      <c r="AN25" s="29"/>
      <c r="AO25" s="19"/>
      <c r="AP25" s="19"/>
      <c r="AQ25" s="36"/>
      <c r="AR25" s="122"/>
    </row>
    <row r="26" spans="1:46" x14ac:dyDescent="0.35">
      <c r="A26" s="120"/>
      <c r="B26" s="18"/>
      <c r="C26" s="19"/>
      <c r="D26" s="7" t="s">
        <v>23</v>
      </c>
      <c r="E26" s="19"/>
      <c r="F26" s="19"/>
      <c r="G26" s="19"/>
      <c r="H26" s="19"/>
      <c r="I26" s="19"/>
      <c r="J26" s="89"/>
      <c r="K26" s="19"/>
      <c r="L26" s="89"/>
      <c r="M26" s="25"/>
      <c r="N26" s="36"/>
      <c r="O26" s="16"/>
      <c r="P26" s="60"/>
      <c r="Q26" s="21"/>
      <c r="R26" s="11"/>
      <c r="S26" s="21"/>
      <c r="T26" s="21"/>
      <c r="U26" s="26"/>
      <c r="V26" s="26"/>
      <c r="W26" s="86"/>
      <c r="X26" s="86"/>
      <c r="Y26" s="86"/>
      <c r="Z26" s="26"/>
      <c r="AA26" s="26"/>
      <c r="AB26" s="64"/>
      <c r="AC26" s="26"/>
      <c r="AD26" s="16"/>
      <c r="AE26" s="18"/>
      <c r="AF26" s="19"/>
      <c r="AG26" s="19" t="s">
        <v>61</v>
      </c>
      <c r="AH26" s="19"/>
      <c r="AJ26" s="19"/>
      <c r="AK26" s="225" t="str">
        <f>IF(OR(AND(AP27&gt;0,AG27=""),AND(AP28&gt;0,AG28="")),"Veuillez préciser le(s) cofinanceur(s).","")</f>
        <v/>
      </c>
      <c r="AL26" s="19"/>
      <c r="AM26" s="19"/>
      <c r="AQ26" s="36"/>
      <c r="AR26" s="122"/>
    </row>
    <row r="27" spans="1:46" x14ac:dyDescent="0.35">
      <c r="A27" s="120"/>
      <c r="B27" s="18"/>
      <c r="C27" s="19"/>
      <c r="D27" s="6" t="s">
        <v>24</v>
      </c>
      <c r="E27" s="19"/>
      <c r="F27" s="19"/>
      <c r="G27" s="226" t="str">
        <f>IF(AND(OR(I27&gt;U27,K27&gt;U27),L27&lt;&gt;"(N)"),"(Plafond : "&amp;TEXT(U27,"# ##0 €")&amp;")","")</f>
        <v/>
      </c>
      <c r="H27" s="19"/>
      <c r="I27" s="151"/>
      <c r="J27" s="88" t="str">
        <f>IF(I27&gt;$U27,"(P)","")</f>
        <v/>
      </c>
      <c r="K27" s="151"/>
      <c r="L27" s="88" t="str">
        <f>IF(K27&gt;$U27,"(P)","")</f>
        <v/>
      </c>
      <c r="M27" s="25">
        <f>SUM(I27,K27)</f>
        <v>0</v>
      </c>
      <c r="N27" s="36"/>
      <c r="O27" s="16"/>
      <c r="P27" s="60"/>
      <c r="Q27" s="21"/>
      <c r="R27" s="9" t="s">
        <v>24</v>
      </c>
      <c r="S27" s="21"/>
      <c r="T27" s="21"/>
      <c r="U27" s="26">
        <v>250</v>
      </c>
      <c r="V27" s="26"/>
      <c r="W27" s="86">
        <f>IF(I27&gt;0,MIN(I27,$U27),0)</f>
        <v>0</v>
      </c>
      <c r="X27" s="86"/>
      <c r="Y27" s="86">
        <f>IF(K27&gt;0,MIN(K27,$U27),0)</f>
        <v>0</v>
      </c>
      <c r="Z27" s="26"/>
      <c r="AA27" s="26">
        <f>SUM(W27,Y27)*$T$71</f>
        <v>0</v>
      </c>
      <c r="AB27" s="64"/>
      <c r="AC27" s="26"/>
      <c r="AD27" s="16"/>
      <c r="AE27" s="18"/>
      <c r="AF27" s="19"/>
      <c r="AG27" s="244"/>
      <c r="AH27" s="244"/>
      <c r="AI27" s="244"/>
      <c r="AJ27" s="244"/>
      <c r="AK27" s="244"/>
      <c r="AL27" s="19"/>
      <c r="AM27" s="19"/>
      <c r="AN27" s="27">
        <f>IF(AND($M$64&gt;0,$AP$64&gt;0),AP27/$M$64,0)</f>
        <v>0</v>
      </c>
      <c r="AO27" s="28"/>
      <c r="AP27" s="151"/>
      <c r="AQ27" s="36"/>
      <c r="AR27" s="122"/>
    </row>
    <row r="28" spans="1:46" x14ac:dyDescent="0.35">
      <c r="A28" s="120"/>
      <c r="B28" s="18"/>
      <c r="C28" s="19"/>
      <c r="D28" s="7" t="s">
        <v>25</v>
      </c>
      <c r="E28" s="19"/>
      <c r="F28" s="19"/>
      <c r="G28" s="19"/>
      <c r="H28" s="19"/>
      <c r="I28" s="19"/>
      <c r="J28" s="19"/>
      <c r="K28" s="19"/>
      <c r="L28" s="19"/>
      <c r="M28" s="25"/>
      <c r="N28" s="36"/>
      <c r="O28" s="16"/>
      <c r="P28" s="60"/>
      <c r="Q28" s="21"/>
      <c r="R28" s="11"/>
      <c r="S28" s="21"/>
      <c r="T28" s="21"/>
      <c r="U28" s="26"/>
      <c r="V28" s="26"/>
      <c r="W28" s="86"/>
      <c r="X28" s="86"/>
      <c r="Y28" s="86"/>
      <c r="Z28" s="26"/>
      <c r="AA28" s="26"/>
      <c r="AB28" s="64"/>
      <c r="AC28" s="26"/>
      <c r="AD28" s="16"/>
      <c r="AE28" s="18"/>
      <c r="AF28" s="19"/>
      <c r="AG28" s="237"/>
      <c r="AH28" s="237"/>
      <c r="AI28" s="237"/>
      <c r="AJ28" s="237"/>
      <c r="AK28" s="237"/>
      <c r="AL28" s="19"/>
      <c r="AM28" s="19"/>
      <c r="AN28" s="27">
        <f>IF(AND($M$64&gt;0,$AP$64&gt;0),AP28/$M$64,0)</f>
        <v>0</v>
      </c>
      <c r="AO28" s="28"/>
      <c r="AP28" s="151"/>
      <c r="AQ28" s="36"/>
      <c r="AR28" s="122"/>
    </row>
    <row r="29" spans="1:46" x14ac:dyDescent="0.35">
      <c r="A29" s="120"/>
      <c r="B29" s="18"/>
      <c r="C29" s="19"/>
      <c r="D29" s="6" t="s">
        <v>26</v>
      </c>
      <c r="E29" s="19"/>
      <c r="F29" s="19"/>
      <c r="G29" s="226" t="str">
        <f>IF(AND(OR(I29&gt;U29,K29&gt;U29),L29&lt;&gt;"(N)"),"(Plafond : "&amp;TEXT(U29,"# ##0 €")&amp;")","")</f>
        <v/>
      </c>
      <c r="H29" s="19"/>
      <c r="I29" s="231"/>
      <c r="J29" s="231"/>
      <c r="K29" s="231"/>
      <c r="L29" s="88" t="str">
        <f>IF(AND($O$10&lt;&gt;"",$O$12&lt;&gt;""),IF(I29&gt;$U29,"(P)",""),"(N)")</f>
        <v>(N)</v>
      </c>
      <c r="M29" s="25">
        <f>I29</f>
        <v>0</v>
      </c>
      <c r="N29" s="36"/>
      <c r="O29" s="16"/>
      <c r="P29" s="60"/>
      <c r="Q29" s="21"/>
      <c r="R29" s="9" t="s">
        <v>26</v>
      </c>
      <c r="S29" s="21"/>
      <c r="T29" s="21"/>
      <c r="U29" s="26">
        <v>400</v>
      </c>
      <c r="V29" s="26"/>
      <c r="W29" s="233">
        <f>IF(AND(I29&gt;0,L29&lt;&gt;"(N)"),MIN(I29,$U29),0)</f>
        <v>0</v>
      </c>
      <c r="X29" s="233"/>
      <c r="Y29" s="233"/>
      <c r="Z29" s="26"/>
      <c r="AA29" s="26">
        <f>SUM(W29)*$T$71</f>
        <v>0</v>
      </c>
      <c r="AB29" s="64"/>
      <c r="AC29" s="26"/>
      <c r="AD29" s="16"/>
      <c r="AE29" s="18"/>
      <c r="AF29" s="19"/>
      <c r="AG29" s="19"/>
      <c r="AH29" s="19"/>
      <c r="AI29" s="19"/>
      <c r="AJ29" s="19"/>
      <c r="AK29" s="19"/>
      <c r="AL29" s="19"/>
      <c r="AM29" s="19"/>
      <c r="AN29" s="27"/>
      <c r="AO29" s="28"/>
      <c r="AP29" s="200"/>
      <c r="AQ29" s="36"/>
      <c r="AR29" s="122"/>
    </row>
    <row r="30" spans="1:46" x14ac:dyDescent="0.35">
      <c r="A30" s="120"/>
      <c r="B30" s="18"/>
      <c r="C30" s="19"/>
      <c r="D30" s="7" t="s">
        <v>67</v>
      </c>
      <c r="E30" s="19"/>
      <c r="F30" s="19"/>
      <c r="G30" s="19"/>
      <c r="H30" s="19"/>
      <c r="I30" s="19"/>
      <c r="J30" s="19"/>
      <c r="K30" s="19"/>
      <c r="L30" s="19"/>
      <c r="M30" s="25"/>
      <c r="N30" s="36"/>
      <c r="O30" s="16"/>
      <c r="P30" s="60"/>
      <c r="Q30" s="21"/>
      <c r="R30" s="11"/>
      <c r="S30" s="21"/>
      <c r="T30" s="21"/>
      <c r="U30" s="26"/>
      <c r="V30" s="26"/>
      <c r="W30" s="86"/>
      <c r="X30" s="86"/>
      <c r="Y30" s="86"/>
      <c r="Z30" s="26"/>
      <c r="AA30" s="26"/>
      <c r="AB30" s="64"/>
      <c r="AC30" s="26"/>
      <c r="AD30" s="16"/>
      <c r="AE30" s="18"/>
      <c r="AF30" s="19"/>
      <c r="AG30" s="201" t="s">
        <v>102</v>
      </c>
      <c r="AH30" s="19"/>
      <c r="AI30" s="19"/>
      <c r="AJ30" s="19"/>
      <c r="AK30" s="19"/>
      <c r="AL30" s="19"/>
      <c r="AM30" s="19"/>
      <c r="AN30" s="198">
        <f>SUM(AN24,AN27,AN28)</f>
        <v>0</v>
      </c>
      <c r="AO30" s="210"/>
      <c r="AP30" s="199">
        <f>SUM(AP24,AP27,AP28)</f>
        <v>0</v>
      </c>
      <c r="AQ30" s="36"/>
      <c r="AR30" s="122"/>
    </row>
    <row r="31" spans="1:46" x14ac:dyDescent="0.35">
      <c r="A31" s="120"/>
      <c r="B31" s="18"/>
      <c r="C31" s="19"/>
      <c r="D31" s="7"/>
      <c r="E31" s="19"/>
      <c r="F31" s="19"/>
      <c r="G31" s="19"/>
      <c r="H31" s="19"/>
      <c r="I31" s="19"/>
      <c r="J31" s="19"/>
      <c r="K31" s="19"/>
      <c r="L31" s="19"/>
      <c r="M31" s="115">
        <f>SUM(M23,M25,M27,M29)</f>
        <v>0</v>
      </c>
      <c r="N31" s="36"/>
      <c r="O31" s="16"/>
      <c r="P31" s="60"/>
      <c r="Q31" s="21"/>
      <c r="R31" s="11"/>
      <c r="S31" s="21"/>
      <c r="T31" s="21"/>
      <c r="U31" s="26"/>
      <c r="V31" s="26"/>
      <c r="W31" s="86"/>
      <c r="X31" s="86"/>
      <c r="Y31" s="86"/>
      <c r="Z31" s="26"/>
      <c r="AA31" s="115">
        <f>SUM(AA23,AA25,AA27,AA29)</f>
        <v>0</v>
      </c>
      <c r="AB31" s="64"/>
      <c r="AC31" s="26"/>
      <c r="AD31" s="16"/>
      <c r="AE31" s="18"/>
      <c r="AN31" s="181"/>
      <c r="AO31" s="181"/>
      <c r="AP31" s="181"/>
      <c r="AQ31" s="36"/>
      <c r="AR31" s="122"/>
    </row>
    <row r="32" spans="1:46" x14ac:dyDescent="0.35">
      <c r="A32" s="120"/>
      <c r="B32" s="18"/>
      <c r="C32" s="19"/>
      <c r="D32" s="8"/>
      <c r="E32" s="19"/>
      <c r="F32" s="19"/>
      <c r="G32" s="19"/>
      <c r="H32" s="19"/>
      <c r="I32" s="19"/>
      <c r="J32" s="19"/>
      <c r="K32" s="19"/>
      <c r="L32" s="19"/>
      <c r="M32" s="25"/>
      <c r="N32" s="36"/>
      <c r="O32" s="16"/>
      <c r="P32" s="60"/>
      <c r="Q32" s="21"/>
      <c r="R32" s="9"/>
      <c r="S32" s="21"/>
      <c r="T32" s="21"/>
      <c r="U32" s="26"/>
      <c r="V32" s="26"/>
      <c r="W32" s="86"/>
      <c r="X32" s="86"/>
      <c r="Y32" s="86"/>
      <c r="Z32" s="26"/>
      <c r="AA32" s="26"/>
      <c r="AB32" s="64"/>
      <c r="AC32" s="26"/>
      <c r="AD32" s="16"/>
      <c r="AE32" s="18"/>
      <c r="AF32" s="16"/>
      <c r="AG32" s="16"/>
      <c r="AH32" s="16"/>
      <c r="AI32" s="16"/>
      <c r="AJ32" s="16"/>
      <c r="AK32" s="16"/>
      <c r="AL32" s="16"/>
      <c r="AM32" s="16"/>
      <c r="AN32" s="212"/>
      <c r="AO32" s="203"/>
      <c r="AP32" s="203"/>
      <c r="AQ32" s="36"/>
      <c r="AR32" s="122"/>
    </row>
    <row r="33" spans="1:44" x14ac:dyDescent="0.35">
      <c r="A33" s="120"/>
      <c r="B33" s="56"/>
      <c r="C33" s="5" t="s">
        <v>27</v>
      </c>
      <c r="D33" s="8"/>
      <c r="E33" s="19"/>
      <c r="F33" s="19"/>
      <c r="G33" s="19"/>
      <c r="H33" s="19"/>
      <c r="I33" s="19"/>
      <c r="J33" s="19"/>
      <c r="K33" s="19"/>
      <c r="L33" s="19"/>
      <c r="M33" s="25"/>
      <c r="N33" s="36"/>
      <c r="O33" s="16"/>
      <c r="P33" s="55"/>
      <c r="Q33" s="12" t="s">
        <v>27</v>
      </c>
      <c r="R33" s="9"/>
      <c r="S33" s="21"/>
      <c r="T33" s="21"/>
      <c r="U33" s="26"/>
      <c r="V33" s="26"/>
      <c r="W33" s="86"/>
      <c r="X33" s="86"/>
      <c r="Y33" s="86"/>
      <c r="Z33" s="26"/>
      <c r="AA33" s="26"/>
      <c r="AB33" s="64"/>
      <c r="AC33" s="26"/>
      <c r="AD33" s="16"/>
      <c r="AE33" s="18"/>
      <c r="AF33" s="16"/>
      <c r="AG33" s="16"/>
      <c r="AH33" s="16"/>
      <c r="AI33" s="16"/>
      <c r="AJ33" s="16"/>
      <c r="AK33" s="16"/>
      <c r="AL33" s="16"/>
      <c r="AM33" s="16"/>
      <c r="AN33" s="212"/>
      <c r="AO33" s="203"/>
      <c r="AP33" s="203"/>
      <c r="AQ33" s="36"/>
      <c r="AR33" s="122"/>
    </row>
    <row r="34" spans="1:44" x14ac:dyDescent="0.35">
      <c r="A34" s="120"/>
      <c r="B34" s="18"/>
      <c r="C34" s="19"/>
      <c r="D34" s="6" t="s">
        <v>28</v>
      </c>
      <c r="E34" s="19"/>
      <c r="F34" s="19"/>
      <c r="G34" s="226" t="str">
        <f>IF(AND(OR(I34&gt;U34,K34&gt;U34),L34&lt;&gt;"(N)"),"(Plafond : "&amp;TEXT(U34,"# ##0 €")&amp;")","")</f>
        <v/>
      </c>
      <c r="H34" s="19"/>
      <c r="I34" s="151"/>
      <c r="J34" s="88" t="str">
        <f>IF(I34&gt;$U34,"(P)","")</f>
        <v/>
      </c>
      <c r="K34" s="151"/>
      <c r="L34" s="88" t="str">
        <f>IF(K34&gt;$U34,"(P)","")</f>
        <v/>
      </c>
      <c r="M34" s="25">
        <f>SUM(I34,K34)</f>
        <v>0</v>
      </c>
      <c r="N34" s="36"/>
      <c r="O34" s="16"/>
      <c r="P34" s="60"/>
      <c r="Q34" s="21"/>
      <c r="R34" s="9" t="s">
        <v>52</v>
      </c>
      <c r="S34" s="21"/>
      <c r="T34" s="21"/>
      <c r="U34" s="26">
        <v>32500</v>
      </c>
      <c r="V34" s="26"/>
      <c r="W34" s="86">
        <f>IF(I34&gt;0,MIN(I34,$U34),0)</f>
        <v>0</v>
      </c>
      <c r="X34" s="86"/>
      <c r="Y34" s="86">
        <f>IF(K34&gt;0,MIN(K34,$U34),0)</f>
        <v>0</v>
      </c>
      <c r="Z34" s="26"/>
      <c r="AA34" s="26">
        <f>SUM(W34,Y34)*$T$71</f>
        <v>0</v>
      </c>
      <c r="AB34" s="64"/>
      <c r="AC34" s="26"/>
      <c r="AD34" s="16"/>
      <c r="AE34" s="18"/>
      <c r="AF34" s="202" t="s">
        <v>101</v>
      </c>
      <c r="AG34" s="89"/>
      <c r="AH34" s="19"/>
      <c r="AI34" s="19"/>
      <c r="AJ34" s="19"/>
      <c r="AK34" s="19"/>
      <c r="AL34" s="19"/>
      <c r="AM34" s="19"/>
      <c r="AN34" s="181"/>
      <c r="AO34" s="181"/>
      <c r="AP34" s="181"/>
      <c r="AQ34" s="36"/>
      <c r="AR34" s="122"/>
    </row>
    <row r="35" spans="1:44" x14ac:dyDescent="0.35">
      <c r="A35" s="120"/>
      <c r="B35" s="18"/>
      <c r="C35" s="19"/>
      <c r="D35" s="7" t="s">
        <v>29</v>
      </c>
      <c r="E35" s="19"/>
      <c r="F35" s="19"/>
      <c r="G35" s="19"/>
      <c r="H35" s="19"/>
      <c r="I35" s="19"/>
      <c r="J35" s="89"/>
      <c r="K35" s="19"/>
      <c r="L35" s="89"/>
      <c r="M35" s="25"/>
      <c r="N35" s="36"/>
      <c r="O35" s="16"/>
      <c r="P35" s="60"/>
      <c r="Q35" s="21"/>
      <c r="R35" s="11"/>
      <c r="S35" s="21"/>
      <c r="T35" s="21"/>
      <c r="U35" s="26"/>
      <c r="V35" s="26"/>
      <c r="W35" s="86"/>
      <c r="X35" s="86"/>
      <c r="Y35" s="86"/>
      <c r="Z35" s="26"/>
      <c r="AA35" s="26"/>
      <c r="AB35" s="64"/>
      <c r="AC35" s="26"/>
      <c r="AD35" s="16"/>
      <c r="AE35" s="18"/>
      <c r="AF35" s="19"/>
      <c r="AG35" s="19"/>
      <c r="AH35" s="19"/>
      <c r="AI35" s="19"/>
      <c r="AJ35" s="19"/>
      <c r="AK35" s="19"/>
      <c r="AL35" s="19"/>
      <c r="AM35" s="19"/>
      <c r="AN35" s="197"/>
      <c r="AO35" s="210"/>
      <c r="AP35" s="196"/>
      <c r="AQ35" s="36"/>
      <c r="AR35" s="122"/>
    </row>
    <row r="36" spans="1:44" x14ac:dyDescent="0.35">
      <c r="A36" s="120"/>
      <c r="B36" s="18"/>
      <c r="C36" s="19"/>
      <c r="D36" s="6" t="s">
        <v>30</v>
      </c>
      <c r="E36" s="19"/>
      <c r="F36" s="19"/>
      <c r="G36" s="226" t="str">
        <f>IF(AND(OR(I36&gt;U36,K36&gt;U36),L36&lt;&gt;"(N)"),"(Plafond : "&amp;TEXT(U36,"# ##0 €")&amp;")","")</f>
        <v/>
      </c>
      <c r="H36" s="19"/>
      <c r="I36" s="151"/>
      <c r="J36" s="88" t="str">
        <f>IF(I36&gt;$U36,"(P)","")</f>
        <v/>
      </c>
      <c r="K36" s="151"/>
      <c r="L36" s="88" t="str">
        <f>IF(K36&gt;$U36,"(P)","")</f>
        <v/>
      </c>
      <c r="M36" s="25">
        <f>SUM(I36,K36)</f>
        <v>0</v>
      </c>
      <c r="N36" s="36"/>
      <c r="O36" s="16"/>
      <c r="P36" s="60"/>
      <c r="Q36" s="21"/>
      <c r="R36" s="9" t="s">
        <v>30</v>
      </c>
      <c r="S36" s="21"/>
      <c r="T36" s="21"/>
      <c r="U36" s="26">
        <v>2500</v>
      </c>
      <c r="V36" s="26"/>
      <c r="W36" s="86">
        <f>IF(I36&gt;0,MIN(I36,$U36),0)</f>
        <v>0</v>
      </c>
      <c r="X36" s="86"/>
      <c r="Y36" s="86">
        <f>IF(K36&gt;0,MIN(K36,$U36),0)</f>
        <v>0</v>
      </c>
      <c r="Z36" s="26"/>
      <c r="AA36" s="26">
        <f>SUM(W36,Y36)*$T$71</f>
        <v>0</v>
      </c>
      <c r="AB36" s="64"/>
      <c r="AC36" s="26"/>
      <c r="AD36" s="16"/>
      <c r="AE36" s="18"/>
      <c r="AF36" s="19"/>
      <c r="AG36" s="89" t="s">
        <v>58</v>
      </c>
      <c r="AH36" s="89"/>
      <c r="AI36" s="19"/>
      <c r="AJ36" s="19"/>
      <c r="AK36" s="19"/>
      <c r="AL36" s="19"/>
      <c r="AM36" s="19"/>
      <c r="AN36" s="197">
        <f>IF(AND($M$64&gt;0,$AP$64&gt;0),AP36/$M$64,0)</f>
        <v>0</v>
      </c>
      <c r="AO36" s="210"/>
      <c r="AP36" s="211"/>
      <c r="AQ36" s="36"/>
      <c r="AR36" s="122"/>
    </row>
    <row r="37" spans="1:44" x14ac:dyDescent="0.35">
      <c r="A37" s="120"/>
      <c r="B37" s="18"/>
      <c r="C37" s="19"/>
      <c r="D37" s="7" t="s">
        <v>31</v>
      </c>
      <c r="E37" s="19"/>
      <c r="F37" s="19"/>
      <c r="G37" s="19"/>
      <c r="H37" s="19"/>
      <c r="I37" s="19"/>
      <c r="J37" s="89"/>
      <c r="K37" s="19"/>
      <c r="L37" s="89"/>
      <c r="M37" s="25"/>
      <c r="N37" s="36"/>
      <c r="O37" s="16"/>
      <c r="P37" s="60"/>
      <c r="Q37" s="21"/>
      <c r="R37" s="11"/>
      <c r="S37" s="21"/>
      <c r="T37" s="21"/>
      <c r="U37" s="26"/>
      <c r="V37" s="26"/>
      <c r="W37" s="86"/>
      <c r="X37" s="86"/>
      <c r="Y37" s="86"/>
      <c r="Z37" s="26"/>
      <c r="AA37" s="26"/>
      <c r="AB37" s="64"/>
      <c r="AC37" s="26"/>
      <c r="AD37" s="16"/>
      <c r="AE37" s="18"/>
      <c r="AF37" s="16"/>
      <c r="AG37" s="89"/>
      <c r="AH37" s="89"/>
      <c r="AI37" s="16"/>
      <c r="AJ37" s="16"/>
      <c r="AK37" s="16"/>
      <c r="AL37" s="16"/>
      <c r="AM37" s="16"/>
      <c r="AN37" s="212"/>
      <c r="AO37" s="203"/>
      <c r="AP37" s="203"/>
      <c r="AQ37" s="36"/>
      <c r="AR37" s="122"/>
    </row>
    <row r="38" spans="1:44" x14ac:dyDescent="0.35">
      <c r="A38" s="120"/>
      <c r="B38" s="18"/>
      <c r="C38" s="19"/>
      <c r="D38" s="6" t="s">
        <v>32</v>
      </c>
      <c r="E38" s="19"/>
      <c r="F38" s="19"/>
      <c r="G38" s="226" t="str">
        <f>IF(AND(OR(I38&gt;U38,K38&gt;U38),L38&lt;&gt;"(N)"),"(Plafond : "&amp;TEXT(U38,"# ##0 €")&amp;")","")</f>
        <v/>
      </c>
      <c r="H38" s="19"/>
      <c r="I38" s="151"/>
      <c r="J38" s="88" t="str">
        <f>IF(I38&gt;$U38,"(P)","")</f>
        <v/>
      </c>
      <c r="K38" s="151"/>
      <c r="L38" s="88" t="str">
        <f>IF(K38&gt;$U38,"(P)","")</f>
        <v/>
      </c>
      <c r="M38" s="25">
        <f>SUM(I38,K38)</f>
        <v>0</v>
      </c>
      <c r="N38" s="36"/>
      <c r="O38" s="16"/>
      <c r="P38" s="60"/>
      <c r="Q38" s="21"/>
      <c r="R38" s="9" t="s">
        <v>32</v>
      </c>
      <c r="S38" s="21"/>
      <c r="T38" s="21"/>
      <c r="U38" s="26">
        <v>4000</v>
      </c>
      <c r="V38" s="26"/>
      <c r="W38" s="86">
        <f>IF(I38&gt;0,MIN(I38,$U38),0)</f>
        <v>0</v>
      </c>
      <c r="X38" s="86"/>
      <c r="Y38" s="86">
        <f>IF(K38&gt;0,MIN(K38,$U38),0)</f>
        <v>0</v>
      </c>
      <c r="Z38" s="26"/>
      <c r="AA38" s="26">
        <f>SUM(W38,Y38)*$T$71</f>
        <v>0</v>
      </c>
      <c r="AB38" s="64"/>
      <c r="AC38" s="26"/>
      <c r="AD38" s="16"/>
      <c r="AE38" s="18"/>
      <c r="AG38" s="89" t="s">
        <v>60</v>
      </c>
      <c r="AH38" s="89"/>
      <c r="AI38" s="19"/>
      <c r="AJ38" s="19"/>
      <c r="AK38" s="19"/>
      <c r="AL38" s="19"/>
      <c r="AM38" s="19"/>
      <c r="AN38" s="197">
        <f>IF(AND($M$64&gt;0,$AP$64&gt;0),AP38/$M$64,0)</f>
        <v>0</v>
      </c>
      <c r="AO38" s="210"/>
      <c r="AP38" s="211"/>
      <c r="AQ38" s="36"/>
      <c r="AR38" s="122"/>
    </row>
    <row r="39" spans="1:44" x14ac:dyDescent="0.35">
      <c r="A39" s="120"/>
      <c r="B39" s="18"/>
      <c r="C39" s="19"/>
      <c r="D39" s="7" t="s">
        <v>33</v>
      </c>
      <c r="E39" s="19"/>
      <c r="F39" s="19"/>
      <c r="G39" s="19"/>
      <c r="H39" s="19"/>
      <c r="I39" s="19"/>
      <c r="J39" s="89"/>
      <c r="K39" s="19"/>
      <c r="L39" s="89"/>
      <c r="M39" s="25"/>
      <c r="N39" s="36"/>
      <c r="O39" s="16"/>
      <c r="P39" s="60"/>
      <c r="Q39" s="21"/>
      <c r="R39" s="11"/>
      <c r="S39" s="21"/>
      <c r="T39" s="21"/>
      <c r="U39" s="26"/>
      <c r="V39" s="26"/>
      <c r="W39" s="86"/>
      <c r="X39" s="86"/>
      <c r="Y39" s="86"/>
      <c r="Z39" s="26"/>
      <c r="AA39" s="26"/>
      <c r="AB39" s="64"/>
      <c r="AC39" s="26"/>
      <c r="AD39" s="16"/>
      <c r="AE39" s="18"/>
      <c r="AF39" s="19"/>
      <c r="AG39" s="89"/>
      <c r="AH39" s="89"/>
      <c r="AI39" s="19"/>
      <c r="AJ39" s="19"/>
      <c r="AK39" s="19"/>
      <c r="AL39" s="19"/>
      <c r="AM39" s="19"/>
      <c r="AN39" s="89"/>
      <c r="AO39" s="89"/>
      <c r="AP39" s="218"/>
      <c r="AQ39" s="33"/>
      <c r="AR39" s="122"/>
    </row>
    <row r="40" spans="1:44" x14ac:dyDescent="0.35">
      <c r="A40" s="120"/>
      <c r="B40" s="18"/>
      <c r="C40" s="19"/>
      <c r="D40" s="6" t="s">
        <v>56</v>
      </c>
      <c r="E40" s="19"/>
      <c r="F40" s="19"/>
      <c r="G40" s="226" t="str">
        <f>IF(AND(OR(I40&gt;U40,K40&gt;U40),L40&lt;&gt;"(N)"),"(Plafond : "&amp;TEXT(U40,"# ##0 €")&amp;")","")</f>
        <v/>
      </c>
      <c r="H40" s="19"/>
      <c r="I40" s="151"/>
      <c r="J40" s="88" t="str">
        <f>IF(I40&gt;$U40,"(P)","")</f>
        <v/>
      </c>
      <c r="K40" s="151"/>
      <c r="L40" s="88" t="str">
        <f>IF(K40&gt;$U40,"(P)","")</f>
        <v/>
      </c>
      <c r="M40" s="25">
        <f>SUM(I40,K40)</f>
        <v>0</v>
      </c>
      <c r="N40" s="36"/>
      <c r="O40" s="16"/>
      <c r="P40" s="60"/>
      <c r="Q40" s="21"/>
      <c r="R40" s="9" t="s">
        <v>57</v>
      </c>
      <c r="S40" s="21"/>
      <c r="T40" s="21"/>
      <c r="U40" s="26">
        <v>9500</v>
      </c>
      <c r="V40" s="26"/>
      <c r="W40" s="86">
        <f>IF(I40&gt;0,MIN(I40,$U40),0)</f>
        <v>0</v>
      </c>
      <c r="X40" s="86"/>
      <c r="Y40" s="86">
        <f>IF(K40&gt;0,MIN(K40,$U40),0)</f>
        <v>0</v>
      </c>
      <c r="Z40" s="26"/>
      <c r="AA40" s="26">
        <f>SUM(W40,Y40)*$T$71</f>
        <v>0</v>
      </c>
      <c r="AB40" s="64"/>
      <c r="AC40" s="26"/>
      <c r="AD40" s="16"/>
      <c r="AE40" s="18"/>
      <c r="AF40" s="19"/>
      <c r="AG40" s="201" t="s">
        <v>103</v>
      </c>
      <c r="AH40" s="89"/>
      <c r="AI40" s="19"/>
      <c r="AJ40" s="19"/>
      <c r="AK40" s="19"/>
      <c r="AL40" s="19"/>
      <c r="AM40" s="19"/>
      <c r="AN40" s="198">
        <f>SUM(AN36,AN38)</f>
        <v>0</v>
      </c>
      <c r="AO40" s="210"/>
      <c r="AP40" s="199">
        <f>SUM(AP36,AP38)</f>
        <v>0</v>
      </c>
      <c r="AQ40" s="36"/>
      <c r="AR40" s="122"/>
    </row>
    <row r="41" spans="1:44" x14ac:dyDescent="0.35">
      <c r="A41" s="120"/>
      <c r="B41" s="18"/>
      <c r="C41" s="19"/>
      <c r="D41" s="7" t="s">
        <v>34</v>
      </c>
      <c r="E41" s="19"/>
      <c r="F41" s="19"/>
      <c r="G41" s="19"/>
      <c r="H41" s="19"/>
      <c r="I41" s="19"/>
      <c r="J41" s="89"/>
      <c r="K41" s="19"/>
      <c r="L41" s="89"/>
      <c r="M41" s="25"/>
      <c r="N41" s="36"/>
      <c r="O41" s="16"/>
      <c r="P41" s="60"/>
      <c r="Q41" s="21"/>
      <c r="R41" s="11"/>
      <c r="S41" s="21"/>
      <c r="T41" s="21"/>
      <c r="U41" s="26"/>
      <c r="V41" s="26"/>
      <c r="W41" s="86"/>
      <c r="X41" s="86"/>
      <c r="Y41" s="86"/>
      <c r="Z41" s="26"/>
      <c r="AA41" s="26"/>
      <c r="AB41" s="64"/>
      <c r="AC41" s="26"/>
      <c r="AD41" s="16"/>
      <c r="AE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25"/>
      <c r="AQ41" s="36"/>
      <c r="AR41" s="122"/>
    </row>
    <row r="42" spans="1:44" x14ac:dyDescent="0.35">
      <c r="A42" s="120"/>
      <c r="B42" s="18"/>
      <c r="C42" s="19"/>
      <c r="D42" s="6" t="s">
        <v>48</v>
      </c>
      <c r="E42" s="19"/>
      <c r="F42" s="19"/>
      <c r="G42" s="226" t="str">
        <f>IF(AND(OR(I42&gt;U42,K42&gt;U42),L42&lt;&gt;"(N)"),"(Plafond : "&amp;TEXT(U42,"# ##0 €")&amp;")","")</f>
        <v/>
      </c>
      <c r="H42" s="19"/>
      <c r="I42" s="151"/>
      <c r="J42" s="88" t="str">
        <f>IF(I42&gt;$U42,"(P)","")</f>
        <v/>
      </c>
      <c r="K42" s="151"/>
      <c r="L42" s="88" t="str">
        <f>IF(K42&gt;$U42,"(P)","")</f>
        <v/>
      </c>
      <c r="M42" s="25">
        <f>SUM(I42,K42)</f>
        <v>0</v>
      </c>
      <c r="N42" s="36"/>
      <c r="O42" s="16"/>
      <c r="P42" s="60"/>
      <c r="Q42" s="21"/>
      <c r="R42" s="9" t="s">
        <v>50</v>
      </c>
      <c r="S42" s="21"/>
      <c r="T42" s="21"/>
      <c r="U42" s="26">
        <v>6500</v>
      </c>
      <c r="V42" s="26"/>
      <c r="W42" s="86">
        <f>IF(I42&gt;0,MIN(I42,$U42),0)</f>
        <v>0</v>
      </c>
      <c r="X42" s="86"/>
      <c r="Y42" s="86">
        <f>IF(K42&gt;0,MIN(K42,$U42),0)</f>
        <v>0</v>
      </c>
      <c r="Z42" s="26"/>
      <c r="AA42" s="26">
        <f>SUM(W42,Y42)*$T$71</f>
        <v>0</v>
      </c>
      <c r="AB42" s="64"/>
      <c r="AC42" s="26"/>
      <c r="AD42" s="16"/>
      <c r="AE42" s="18"/>
      <c r="AF42" s="19"/>
      <c r="AQ42" s="36"/>
      <c r="AR42" s="122"/>
    </row>
    <row r="43" spans="1:44" x14ac:dyDescent="0.35">
      <c r="A43" s="120"/>
      <c r="B43" s="18"/>
      <c r="C43" s="19"/>
      <c r="D43" s="7" t="s">
        <v>35</v>
      </c>
      <c r="E43" s="19"/>
      <c r="F43" s="19"/>
      <c r="G43" s="19"/>
      <c r="H43" s="19"/>
      <c r="I43" s="19"/>
      <c r="J43" s="89"/>
      <c r="K43" s="19"/>
      <c r="L43" s="89"/>
      <c r="M43" s="25"/>
      <c r="N43" s="36"/>
      <c r="O43" s="16"/>
      <c r="P43" s="60"/>
      <c r="Q43" s="21"/>
      <c r="R43" s="11"/>
      <c r="S43" s="21"/>
      <c r="T43" s="21"/>
      <c r="U43" s="26"/>
      <c r="V43" s="26"/>
      <c r="W43" s="86"/>
      <c r="X43" s="86"/>
      <c r="Y43" s="86"/>
      <c r="Z43" s="26"/>
      <c r="AA43" s="26"/>
      <c r="AB43" s="64"/>
      <c r="AC43" s="26"/>
      <c r="AD43" s="16"/>
      <c r="AE43" s="18"/>
      <c r="AF43" s="19"/>
      <c r="AQ43" s="33"/>
      <c r="AR43" s="122"/>
    </row>
    <row r="44" spans="1:44" x14ac:dyDescent="0.35">
      <c r="A44" s="120"/>
      <c r="B44" s="18"/>
      <c r="C44" s="19"/>
      <c r="D44" s="6" t="s">
        <v>49</v>
      </c>
      <c r="E44" s="19"/>
      <c r="F44" s="19"/>
      <c r="G44" s="226" t="str">
        <f>IF(AND(OR(I44&gt;U44,K44&gt;U44),L44&lt;&gt;"(N)"),"(Plafond : "&amp;TEXT(U44,"# ##0 €")&amp;")","")</f>
        <v/>
      </c>
      <c r="H44" s="19"/>
      <c r="I44" s="151"/>
      <c r="J44" s="88" t="str">
        <f>IF(I44&gt;$U44,"(P)","")</f>
        <v/>
      </c>
      <c r="K44" s="151"/>
      <c r="L44" s="88" t="str">
        <f>IF(K44&gt;$U44,"(P)","")</f>
        <v/>
      </c>
      <c r="M44" s="25">
        <f>SUM(I44,K44)</f>
        <v>0</v>
      </c>
      <c r="N44" s="36"/>
      <c r="O44" s="16"/>
      <c r="P44" s="60"/>
      <c r="Q44" s="21"/>
      <c r="R44" s="9" t="s">
        <v>51</v>
      </c>
      <c r="S44" s="21"/>
      <c r="T44" s="21"/>
      <c r="U44" s="26">
        <v>8500</v>
      </c>
      <c r="V44" s="26"/>
      <c r="W44" s="86">
        <f>IF(I44&gt;0,MIN(I44,$U44),0)</f>
        <v>0</v>
      </c>
      <c r="X44" s="86"/>
      <c r="Y44" s="86">
        <f>IF(K44&gt;0,MIN(K44,$U44),0)</f>
        <v>0</v>
      </c>
      <c r="Z44" s="26"/>
      <c r="AA44" s="26">
        <f>SUM(W44,Y44)*$T$71</f>
        <v>0</v>
      </c>
      <c r="AB44" s="64"/>
      <c r="AC44" s="26"/>
      <c r="AD44" s="16"/>
      <c r="AE44" s="18"/>
      <c r="AF44" s="19"/>
      <c r="AG44" s="77"/>
      <c r="AH44" s="19"/>
      <c r="AI44" s="19"/>
      <c r="AJ44" s="19"/>
      <c r="AK44" s="19"/>
      <c r="AL44" s="19"/>
      <c r="AM44" s="19"/>
      <c r="AN44" s="19"/>
      <c r="AO44" s="19"/>
      <c r="AP44" s="25"/>
      <c r="AQ44" s="36"/>
      <c r="AR44" s="122"/>
    </row>
    <row r="45" spans="1:44" x14ac:dyDescent="0.35">
      <c r="A45" s="120"/>
      <c r="B45" s="18"/>
      <c r="C45" s="19"/>
      <c r="D45" s="7" t="s">
        <v>36</v>
      </c>
      <c r="E45" s="19"/>
      <c r="F45" s="19"/>
      <c r="G45" s="19"/>
      <c r="H45" s="19"/>
      <c r="I45" s="19"/>
      <c r="J45" s="89"/>
      <c r="K45" s="19"/>
      <c r="L45" s="89"/>
      <c r="M45" s="25"/>
      <c r="N45" s="36"/>
      <c r="O45" s="16"/>
      <c r="P45" s="60"/>
      <c r="Q45" s="21"/>
      <c r="R45" s="11"/>
      <c r="S45" s="21"/>
      <c r="T45" s="21"/>
      <c r="U45" s="26"/>
      <c r="V45" s="26"/>
      <c r="W45" s="86"/>
      <c r="X45" s="86"/>
      <c r="Y45" s="86"/>
      <c r="Z45" s="26"/>
      <c r="AA45" s="26"/>
      <c r="AB45" s="64"/>
      <c r="AC45" s="26"/>
      <c r="AD45" s="16"/>
      <c r="AE45" s="18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25"/>
      <c r="AQ45" s="36"/>
      <c r="AR45" s="122"/>
    </row>
    <row r="46" spans="1:44" x14ac:dyDescent="0.35">
      <c r="A46" s="120"/>
      <c r="B46" s="18"/>
      <c r="C46" s="19"/>
      <c r="D46" s="6" t="s">
        <v>37</v>
      </c>
      <c r="E46" s="19"/>
      <c r="F46" s="19"/>
      <c r="G46" s="226" t="str">
        <f>IF(AND(OR(I46&gt;U46,K46&gt;U46),L46&lt;&gt;"(N)"),"(Plafond : "&amp;TEXT(U46,"# ##0 €")&amp;")","")</f>
        <v/>
      </c>
      <c r="H46" s="19"/>
      <c r="I46" s="151"/>
      <c r="J46" s="88" t="str">
        <f>IF(I46&gt;$U46,"(P)","")</f>
        <v/>
      </c>
      <c r="K46" s="151"/>
      <c r="L46" s="88" t="str">
        <f>IF(K46&gt;$U46,"(P)","")</f>
        <v/>
      </c>
      <c r="M46" s="25">
        <f>SUM(I46,K46)</f>
        <v>0</v>
      </c>
      <c r="N46" s="36"/>
      <c r="O46" s="16"/>
      <c r="P46" s="60"/>
      <c r="Q46" s="21"/>
      <c r="R46" s="9" t="s">
        <v>53</v>
      </c>
      <c r="S46" s="21"/>
      <c r="T46" s="21"/>
      <c r="U46" s="26">
        <v>7500</v>
      </c>
      <c r="V46" s="26"/>
      <c r="W46" s="86">
        <f>IF(I46&gt;0,MIN(I46,$U46),0)</f>
        <v>0</v>
      </c>
      <c r="X46" s="86"/>
      <c r="Y46" s="86">
        <f>IF(K46&gt;0,MIN(K46,$U46),0)</f>
        <v>0</v>
      </c>
      <c r="Z46" s="26"/>
      <c r="AA46" s="26">
        <f>SUM(W46,Y46)*$T$71</f>
        <v>0</v>
      </c>
      <c r="AB46" s="64"/>
      <c r="AC46" s="26"/>
      <c r="AD46" s="16"/>
      <c r="AE46" s="18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25"/>
      <c r="AQ46" s="36"/>
      <c r="AR46" s="122"/>
    </row>
    <row r="47" spans="1:44" x14ac:dyDescent="0.35">
      <c r="A47" s="120"/>
      <c r="B47" s="18"/>
      <c r="C47" s="19"/>
      <c r="D47" s="7" t="s">
        <v>38</v>
      </c>
      <c r="E47" s="19"/>
      <c r="F47" s="19"/>
      <c r="G47" s="19"/>
      <c r="H47" s="19"/>
      <c r="I47" s="19"/>
      <c r="J47" s="19"/>
      <c r="K47" s="19"/>
      <c r="L47" s="89"/>
      <c r="M47" s="25"/>
      <c r="N47" s="36"/>
      <c r="O47" s="16"/>
      <c r="P47" s="60"/>
      <c r="Q47" s="21"/>
      <c r="R47" s="11"/>
      <c r="S47" s="21"/>
      <c r="T47" s="21"/>
      <c r="U47" s="26"/>
      <c r="V47" s="26"/>
      <c r="W47" s="86"/>
      <c r="X47" s="86"/>
      <c r="Y47" s="86"/>
      <c r="Z47" s="26"/>
      <c r="AA47" s="26"/>
      <c r="AB47" s="64"/>
      <c r="AC47" s="26"/>
      <c r="AD47" s="16"/>
      <c r="AE47" s="18"/>
      <c r="AF47" s="19"/>
      <c r="AG47" s="241" t="str">
        <f>IF(AN40&lt;W58,IF(AND(W74&lt;M64,W58&gt;1-T71),"Compte tenu du plafonnement des dépenses prévisionnelles, l","L")&amp;"e financement apporté par le Maître d'Ouvrage doit être de "&amp;TEXT(W58,"#0,0%")&amp;" "&amp;W62&amp;" minimum.","")</f>
        <v/>
      </c>
      <c r="AH47" s="241"/>
      <c r="AI47" s="241"/>
      <c r="AJ47" s="241"/>
      <c r="AK47" s="241"/>
      <c r="AL47" s="241"/>
      <c r="AM47" s="241"/>
      <c r="AN47" s="241"/>
      <c r="AO47" s="241"/>
      <c r="AP47" s="241"/>
      <c r="AQ47" s="33"/>
      <c r="AR47" s="122"/>
    </row>
    <row r="48" spans="1:44" x14ac:dyDescent="0.35">
      <c r="A48" s="120"/>
      <c r="B48" s="18"/>
      <c r="C48" s="19"/>
      <c r="D48" s="7"/>
      <c r="E48" s="19"/>
      <c r="F48" s="19"/>
      <c r="G48" s="19"/>
      <c r="H48" s="19"/>
      <c r="I48" s="19"/>
      <c r="J48" s="19"/>
      <c r="K48" s="19"/>
      <c r="L48" s="89"/>
      <c r="M48" s="115">
        <f>SUM(M34,M36,M38,M40,M42,M44,M46)</f>
        <v>0</v>
      </c>
      <c r="N48" s="36"/>
      <c r="O48" s="16"/>
      <c r="P48" s="60"/>
      <c r="Q48" s="21"/>
      <c r="R48" s="11"/>
      <c r="S48" s="21"/>
      <c r="T48" s="21"/>
      <c r="U48" s="26"/>
      <c r="V48" s="26"/>
      <c r="W48" s="86"/>
      <c r="X48" s="86"/>
      <c r="Y48" s="86"/>
      <c r="Z48" s="26"/>
      <c r="AA48" s="115">
        <f>SUM(AA34,AA36,AA38,AA40,AA42,AA44,AA46)</f>
        <v>0</v>
      </c>
      <c r="AB48" s="64"/>
      <c r="AC48" s="26"/>
      <c r="AD48" s="16"/>
      <c r="AE48" s="18"/>
      <c r="AF48" s="19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36"/>
      <c r="AR48" s="122"/>
    </row>
    <row r="49" spans="1:44" x14ac:dyDescent="0.35">
      <c r="A49" s="120"/>
      <c r="B49" s="18"/>
      <c r="C49" s="19"/>
      <c r="D49" s="8"/>
      <c r="E49" s="19"/>
      <c r="F49" s="19"/>
      <c r="G49" s="19"/>
      <c r="H49" s="19"/>
      <c r="I49" s="19"/>
      <c r="J49" s="19"/>
      <c r="K49" s="19"/>
      <c r="L49" s="89"/>
      <c r="M49" s="25"/>
      <c r="N49" s="36"/>
      <c r="O49" s="16"/>
      <c r="P49" s="60"/>
      <c r="Q49" s="21"/>
      <c r="R49" s="9"/>
      <c r="S49" s="21"/>
      <c r="T49" s="21"/>
      <c r="U49" s="26"/>
      <c r="V49" s="26"/>
      <c r="W49" s="86"/>
      <c r="X49" s="86"/>
      <c r="Y49" s="86"/>
      <c r="Z49" s="26"/>
      <c r="AA49" s="26"/>
      <c r="AB49" s="64"/>
      <c r="AC49" s="26"/>
      <c r="AD49" s="16"/>
      <c r="AE49" s="18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25"/>
      <c r="AQ49" s="36"/>
      <c r="AR49" s="122"/>
    </row>
    <row r="50" spans="1:44" x14ac:dyDescent="0.35">
      <c r="A50" s="120"/>
      <c r="B50" s="56"/>
      <c r="C50" s="5" t="s">
        <v>39</v>
      </c>
      <c r="D50" s="8"/>
      <c r="E50" s="19"/>
      <c r="F50" s="19"/>
      <c r="G50" s="19"/>
      <c r="H50" s="19"/>
      <c r="I50" s="19"/>
      <c r="J50" s="19"/>
      <c r="K50" s="19"/>
      <c r="L50" s="89"/>
      <c r="M50" s="25"/>
      <c r="N50" s="36"/>
      <c r="O50" s="16"/>
      <c r="P50" s="55"/>
      <c r="Q50" s="12" t="s">
        <v>39</v>
      </c>
      <c r="R50" s="9"/>
      <c r="S50" s="21"/>
      <c r="T50" s="21"/>
      <c r="U50" s="26"/>
      <c r="V50" s="26"/>
      <c r="W50" s="86"/>
      <c r="X50" s="86"/>
      <c r="Y50" s="86"/>
      <c r="Z50" s="26"/>
      <c r="AA50" s="26"/>
      <c r="AB50" s="64"/>
      <c r="AC50" s="26"/>
      <c r="AD50" s="16"/>
      <c r="AE50" s="18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25"/>
      <c r="AQ50" s="36"/>
      <c r="AR50" s="122"/>
    </row>
    <row r="51" spans="1:44" x14ac:dyDescent="0.35">
      <c r="A51" s="120"/>
      <c r="B51" s="18"/>
      <c r="C51" s="19"/>
      <c r="D51" s="6" t="s">
        <v>40</v>
      </c>
      <c r="E51" s="19"/>
      <c r="F51" s="19"/>
      <c r="G51" s="226" t="str">
        <f>IF(AND(OR(I51&gt;U51,K51&gt;U51),L51&lt;&gt;"(N)"),"(Plafond : "&amp;TEXT(U51,"# ##0 €")&amp;")","")</f>
        <v/>
      </c>
      <c r="H51" s="19"/>
      <c r="I51" s="232"/>
      <c r="J51" s="232"/>
      <c r="K51" s="232"/>
      <c r="L51" s="88" t="str">
        <f>IF(OR($O$10&lt;&gt;"",$O$12&lt;&gt;""),IF(I51&gt;$U51,"(P)",""),"(N)")</f>
        <v>(N)</v>
      </c>
      <c r="M51" s="25">
        <f>I51</f>
        <v>0</v>
      </c>
      <c r="N51" s="36"/>
      <c r="O51" s="16"/>
      <c r="P51" s="60"/>
      <c r="Q51" s="21"/>
      <c r="R51" s="9" t="s">
        <v>40</v>
      </c>
      <c r="S51" s="21"/>
      <c r="T51" s="21"/>
      <c r="U51" s="26">
        <v>2750</v>
      </c>
      <c r="V51" s="26"/>
      <c r="W51" s="233">
        <f>IF(AND(I51&gt;0,L51&lt;&gt;"(N)"),MIN(I51,$U51),0)</f>
        <v>0</v>
      </c>
      <c r="X51" s="233"/>
      <c r="Y51" s="233"/>
      <c r="Z51" s="26"/>
      <c r="AA51" s="26">
        <f>SUM(W51)*$T$71</f>
        <v>0</v>
      </c>
      <c r="AB51" s="64"/>
      <c r="AC51" s="26"/>
      <c r="AD51" s="16"/>
      <c r="AE51" s="18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25"/>
      <c r="AQ51" s="36"/>
      <c r="AR51" s="122"/>
    </row>
    <row r="52" spans="1:44" x14ac:dyDescent="0.35">
      <c r="A52" s="120"/>
      <c r="B52" s="18"/>
      <c r="C52" s="19"/>
      <c r="D52" s="7" t="s">
        <v>41</v>
      </c>
      <c r="E52" s="19"/>
      <c r="F52" s="19"/>
      <c r="G52" s="19"/>
      <c r="H52" s="19"/>
      <c r="I52" s="19"/>
      <c r="J52" s="19"/>
      <c r="K52" s="19"/>
      <c r="L52" s="19"/>
      <c r="M52" s="25"/>
      <c r="N52" s="36"/>
      <c r="O52" s="16"/>
      <c r="P52" s="60"/>
      <c r="Q52" s="21"/>
      <c r="R52" s="11"/>
      <c r="S52" s="21"/>
      <c r="T52" s="21"/>
      <c r="U52" s="26"/>
      <c r="V52" s="26"/>
      <c r="W52" s="26"/>
      <c r="X52" s="26"/>
      <c r="Y52" s="26"/>
      <c r="Z52" s="26"/>
      <c r="AA52" s="26"/>
      <c r="AB52" s="64"/>
      <c r="AC52" s="26"/>
      <c r="AD52" s="16"/>
      <c r="AE52" s="18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25"/>
      <c r="AQ52" s="36"/>
      <c r="AR52" s="122"/>
    </row>
    <row r="53" spans="1:44" x14ac:dyDescent="0.35">
      <c r="A53" s="120"/>
      <c r="B53" s="18"/>
      <c r="C53" s="19"/>
      <c r="D53" s="7"/>
      <c r="E53" s="19"/>
      <c r="F53" s="19"/>
      <c r="G53" s="19"/>
      <c r="H53" s="19"/>
      <c r="I53" s="19"/>
      <c r="J53" s="19"/>
      <c r="K53" s="19"/>
      <c r="L53" s="19"/>
      <c r="M53" s="115">
        <f>SUM(M51)</f>
        <v>0</v>
      </c>
      <c r="N53" s="36"/>
      <c r="O53" s="16"/>
      <c r="P53" s="60"/>
      <c r="Q53" s="21"/>
      <c r="R53" s="11"/>
      <c r="S53" s="21"/>
      <c r="T53" s="21"/>
      <c r="U53" s="26"/>
      <c r="V53" s="26"/>
      <c r="W53" s="26"/>
      <c r="X53" s="26"/>
      <c r="Y53" s="26"/>
      <c r="Z53" s="26"/>
      <c r="AA53" s="115">
        <f>SUM(AA51)</f>
        <v>0</v>
      </c>
      <c r="AB53" s="64"/>
      <c r="AC53" s="26"/>
      <c r="AD53" s="16"/>
      <c r="AE53" s="18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33"/>
      <c r="AR53" s="122"/>
    </row>
    <row r="54" spans="1:44" x14ac:dyDescent="0.35">
      <c r="A54" s="120"/>
      <c r="B54" s="18"/>
      <c r="C54" s="19"/>
      <c r="D54" s="7"/>
      <c r="E54" s="19"/>
      <c r="F54" s="19"/>
      <c r="G54" s="19"/>
      <c r="H54" s="19"/>
      <c r="I54" s="19"/>
      <c r="J54" s="19"/>
      <c r="K54" s="19"/>
      <c r="L54" s="19"/>
      <c r="M54" s="25"/>
      <c r="N54" s="36"/>
      <c r="O54" s="16"/>
      <c r="P54" s="60"/>
      <c r="Q54" s="21"/>
      <c r="R54" s="11"/>
      <c r="S54" s="21"/>
      <c r="T54" s="21"/>
      <c r="U54" s="26"/>
      <c r="V54" s="26"/>
      <c r="W54" s="26"/>
      <c r="X54" s="26"/>
      <c r="Y54" s="26"/>
      <c r="Z54" s="26"/>
      <c r="AA54" s="26"/>
      <c r="AB54" s="64"/>
      <c r="AC54" s="26"/>
      <c r="AD54" s="16"/>
      <c r="AE54" s="18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33"/>
      <c r="AR54" s="122"/>
    </row>
    <row r="55" spans="1:44" x14ac:dyDescent="0.35">
      <c r="A55" s="120"/>
      <c r="B55" s="18"/>
      <c r="C55" s="19"/>
      <c r="D55" s="7"/>
      <c r="E55" s="19"/>
      <c r="F55" s="19"/>
      <c r="G55" s="19"/>
      <c r="H55" s="19"/>
      <c r="I55" s="19"/>
      <c r="J55" s="19"/>
      <c r="K55" s="19"/>
      <c r="L55" s="19"/>
      <c r="M55" s="25"/>
      <c r="N55" s="36"/>
      <c r="O55" s="16"/>
      <c r="P55" s="60"/>
      <c r="Q55" s="21"/>
      <c r="R55" s="11"/>
      <c r="S55" s="21"/>
      <c r="T55" s="21"/>
      <c r="U55" s="26"/>
      <c r="V55" s="26"/>
      <c r="W55" s="26"/>
      <c r="X55" s="26"/>
      <c r="Y55" s="26"/>
      <c r="Z55" s="26"/>
      <c r="AA55" s="26"/>
      <c r="AB55" s="64"/>
      <c r="AC55" s="26"/>
      <c r="AD55" s="16"/>
      <c r="AE55" s="18"/>
      <c r="AF55" s="19"/>
      <c r="AG55" s="242" t="str">
        <f>IF(AP64&lt;M64,"Les recettes sont inférieures de "&amp;TEXT(M64-AP64,"# ##0,00 €")&amp;" par rapport aux dépenses.",IF(AP64&gt;M64,"Les recettes sont supérieures de "&amp;TEXT(AP64-M64,"# ##0,00 €")&amp;" par rapport aux dépenses.",""))</f>
        <v/>
      </c>
      <c r="AH55" s="242"/>
      <c r="AI55" s="242"/>
      <c r="AJ55" s="242"/>
      <c r="AK55" s="242"/>
      <c r="AL55" s="242"/>
      <c r="AM55" s="242"/>
      <c r="AN55" s="242"/>
      <c r="AO55" s="242"/>
      <c r="AP55" s="242"/>
      <c r="AQ55" s="33"/>
      <c r="AR55" s="122"/>
    </row>
    <row r="56" spans="1:44" x14ac:dyDescent="0.35">
      <c r="A56" s="120"/>
      <c r="B56" s="18"/>
      <c r="C56" s="19"/>
      <c r="D56" s="7"/>
      <c r="E56" s="19"/>
      <c r="F56" s="19"/>
      <c r="G56" s="19"/>
      <c r="H56" s="19"/>
      <c r="I56" s="19"/>
      <c r="J56" s="19"/>
      <c r="K56" s="19"/>
      <c r="L56" s="19"/>
      <c r="M56" s="25"/>
      <c r="N56" s="36"/>
      <c r="O56" s="16"/>
      <c r="P56" s="189"/>
      <c r="Q56" s="190" t="s">
        <v>104</v>
      </c>
      <c r="R56" s="178"/>
      <c r="S56" s="179"/>
      <c r="T56" s="160"/>
      <c r="U56" s="186"/>
      <c r="V56" s="186"/>
      <c r="W56" s="186"/>
      <c r="X56" s="186"/>
      <c r="Y56" s="186"/>
      <c r="Z56" s="186"/>
      <c r="AA56" s="193">
        <f>SUM(AA31,AA48,AA53)</f>
        <v>0</v>
      </c>
      <c r="AB56" s="159"/>
      <c r="AC56" s="26"/>
      <c r="AD56" s="16"/>
      <c r="AE56" s="18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33"/>
      <c r="AR56" s="122"/>
    </row>
    <row r="57" spans="1:44" x14ac:dyDescent="0.35">
      <c r="A57" s="120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5"/>
      <c r="N57" s="36"/>
      <c r="O57" s="16"/>
      <c r="P57" s="180"/>
      <c r="Q57" s="191"/>
      <c r="R57" s="191"/>
      <c r="S57" s="191"/>
      <c r="U57" s="191"/>
      <c r="V57" s="191"/>
      <c r="W57" s="191"/>
      <c r="X57" s="191"/>
      <c r="Y57" s="191"/>
      <c r="Z57" s="191"/>
      <c r="AA57" s="191"/>
      <c r="AB57" s="64"/>
      <c r="AC57" s="26"/>
      <c r="AD57" s="16"/>
      <c r="AE57" s="18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25"/>
      <c r="AQ57" s="36"/>
      <c r="AR57" s="122"/>
    </row>
    <row r="58" spans="1:44" x14ac:dyDescent="0.35">
      <c r="A58" s="120"/>
      <c r="B58" s="57"/>
      <c r="C58" s="21" t="str">
        <f>IF(OR(J23="(P)",L23="(P)",J25="(P)",L25="(P)",J27="(P)",L27="(P)",L29="(P)",J34="(P)",L34="(P)",J36="(P)",L36="(P)",J38="(P)",L38="(P)",J40="(P)",L40="(P)",J42="(P)",L42="(P)",J44="(P)",L44="(P)",J46="(P)",L46="(P)",L51="(P)"),"(P) Dépense(s) plafonnée(s). ","")&amp;IF(OR(L29="(N)",L51="(N)"),"(N) Dépense(s) non éligible(s).","")</f>
        <v>(N) Dépense(s) non éligible(s).</v>
      </c>
      <c r="D58" s="19"/>
      <c r="E58" s="19"/>
      <c r="F58" s="19"/>
      <c r="G58" s="19"/>
      <c r="H58" s="19"/>
      <c r="I58" s="16"/>
      <c r="J58" s="19"/>
      <c r="K58" s="19"/>
      <c r="L58" s="19"/>
      <c r="M58" s="25"/>
      <c r="N58" s="36"/>
      <c r="O58" s="16"/>
      <c r="P58" s="189"/>
      <c r="Q58" s="190" t="s">
        <v>107</v>
      </c>
      <c r="R58" s="173"/>
      <c r="S58" s="173"/>
      <c r="T58" s="175" t="s">
        <v>109</v>
      </c>
      <c r="U58" s="186"/>
      <c r="V58" s="173"/>
      <c r="W58" s="194">
        <f>IF(M64&gt;0,(W74*(1-T71)+(M64-W74)*(1-80%))/M64,0)</f>
        <v>0</v>
      </c>
      <c r="X58" s="173"/>
      <c r="Y58" s="173"/>
      <c r="Z58" s="173"/>
      <c r="AA58" s="173"/>
      <c r="AB58" s="159"/>
      <c r="AC58" s="26"/>
      <c r="AD58" s="16"/>
      <c r="AE58" s="18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25"/>
      <c r="AQ58" s="36"/>
      <c r="AR58" s="122"/>
    </row>
    <row r="59" spans="1:44" x14ac:dyDescent="0.35">
      <c r="A59" s="120"/>
      <c r="B59" s="58"/>
      <c r="C59" s="8"/>
      <c r="D59" s="19"/>
      <c r="E59" s="19"/>
      <c r="F59" s="19"/>
      <c r="G59" s="19"/>
      <c r="H59" s="19"/>
      <c r="I59" s="19"/>
      <c r="J59" s="19"/>
      <c r="K59" s="19"/>
      <c r="L59" s="19"/>
      <c r="M59" s="25"/>
      <c r="N59" s="36"/>
      <c r="O59" s="16"/>
      <c r="P59" s="180"/>
      <c r="Q59" s="191"/>
      <c r="R59" s="191"/>
      <c r="S59" s="191"/>
      <c r="U59" s="191"/>
      <c r="V59" s="191"/>
      <c r="W59" s="191"/>
      <c r="X59" s="191"/>
      <c r="Y59" s="191"/>
      <c r="Z59" s="191"/>
      <c r="AA59" s="191"/>
      <c r="AB59" s="64"/>
      <c r="AC59" s="26"/>
      <c r="AD59" s="16"/>
      <c r="AE59" s="18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25"/>
      <c r="AQ59" s="36"/>
      <c r="AR59" s="122"/>
    </row>
    <row r="60" spans="1:44" x14ac:dyDescent="0.35">
      <c r="A60" s="120"/>
      <c r="B60" s="57"/>
      <c r="C60" s="9" t="s">
        <v>94</v>
      </c>
      <c r="D60" s="19"/>
      <c r="E60" s="19"/>
      <c r="F60" s="19"/>
      <c r="G60" s="19"/>
      <c r="H60" s="19"/>
      <c r="I60" s="19"/>
      <c r="J60" s="19"/>
      <c r="K60" s="19"/>
      <c r="L60" s="19"/>
      <c r="M60" s="25"/>
      <c r="N60" s="36"/>
      <c r="O60" s="16"/>
      <c r="P60" s="180"/>
      <c r="Q60" s="183" t="s">
        <v>106</v>
      </c>
      <c r="R60" s="191"/>
      <c r="S60" s="191"/>
      <c r="U60" s="191"/>
      <c r="V60" s="191"/>
      <c r="W60" s="191"/>
      <c r="X60" s="191"/>
      <c r="Y60" s="191"/>
      <c r="Z60" s="191"/>
      <c r="AA60" s="187">
        <f>M64</f>
        <v>0</v>
      </c>
      <c r="AB60" s="64"/>
      <c r="AC60" s="26"/>
      <c r="AD60" s="16"/>
      <c r="AE60" s="18"/>
      <c r="AF60" s="19"/>
      <c r="AH60" s="19"/>
      <c r="AI60" s="19"/>
      <c r="AJ60" s="19"/>
      <c r="AK60" s="19"/>
      <c r="AL60" s="19"/>
      <c r="AM60" s="19"/>
      <c r="AN60" s="19"/>
      <c r="AO60" s="19"/>
      <c r="AP60" s="19"/>
      <c r="AQ60" s="33"/>
      <c r="AR60" s="122"/>
    </row>
    <row r="61" spans="1:44" x14ac:dyDescent="0.35">
      <c r="A61" s="120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33"/>
      <c r="O61" s="16"/>
      <c r="P61" s="180"/>
      <c r="Q61" s="191"/>
      <c r="R61" s="191"/>
      <c r="S61" s="191"/>
      <c r="U61" s="191"/>
      <c r="V61" s="191"/>
      <c r="W61" s="191"/>
      <c r="X61" s="191"/>
      <c r="Y61" s="191"/>
      <c r="Z61" s="191"/>
      <c r="AA61" s="191"/>
      <c r="AB61" s="64"/>
      <c r="AC61" s="21"/>
      <c r="AD61" s="16"/>
      <c r="AE61" s="18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33"/>
      <c r="AR61" s="122"/>
    </row>
    <row r="62" spans="1:44" x14ac:dyDescent="0.35">
      <c r="A62" s="120"/>
      <c r="B62" s="20"/>
      <c r="C62" s="9" t="s">
        <v>42</v>
      </c>
      <c r="D62" s="19"/>
      <c r="E62" s="19"/>
      <c r="F62" s="19"/>
      <c r="G62" s="19"/>
      <c r="H62" s="19"/>
      <c r="I62" s="19"/>
      <c r="J62" s="19"/>
      <c r="K62" s="19"/>
      <c r="L62" s="19"/>
      <c r="M62" s="87" t="s">
        <v>95</v>
      </c>
      <c r="N62" s="33"/>
      <c r="O62" s="16"/>
      <c r="P62" s="180"/>
      <c r="Q62" s="192" t="str">
        <f>"Maître d'Ouvrage (minimum "&amp;TEXT(W58,"#0,0%")&amp;") :"</f>
        <v>Maître d'Ouvrage (minimum 0,0%) :</v>
      </c>
      <c r="R62" s="182"/>
      <c r="S62" s="182"/>
      <c r="T62" s="21"/>
      <c r="U62" s="86"/>
      <c r="V62" s="86"/>
      <c r="W62" s="195" t="str">
        <f>"("&amp;TEXT(M64*W58,"# ##0,00 €")&amp;")"</f>
        <v>(0,00 €)</v>
      </c>
      <c r="X62" s="86"/>
      <c r="Y62" s="86"/>
      <c r="Z62" s="86"/>
      <c r="AA62" s="86">
        <f>AP40</f>
        <v>0</v>
      </c>
      <c r="AB62" s="64"/>
      <c r="AC62" s="21"/>
      <c r="AD62" s="16"/>
      <c r="AE62" s="20"/>
      <c r="AF62" s="16"/>
      <c r="AH62" s="19"/>
      <c r="AI62" s="19"/>
      <c r="AJ62" s="19"/>
      <c r="AK62" s="19"/>
      <c r="AL62" s="19"/>
      <c r="AM62" s="19"/>
      <c r="AN62" s="19"/>
      <c r="AO62" s="19"/>
      <c r="AP62" s="177" t="str">
        <f>IF(SUM(AP27:AP28)&gt;0,"Joindre à la demande les justificatifs de subvention des autres financeurs.","")</f>
        <v/>
      </c>
      <c r="AQ62" s="33"/>
      <c r="AR62" s="122"/>
    </row>
    <row r="63" spans="1:44" x14ac:dyDescent="0.35">
      <c r="A63" s="120"/>
      <c r="B63" s="5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6"/>
      <c r="P63" s="180"/>
      <c r="Q63" s="191"/>
      <c r="R63" s="191"/>
      <c r="S63" s="191"/>
      <c r="U63" s="191"/>
      <c r="V63" s="191"/>
      <c r="W63" s="191"/>
      <c r="X63" s="191"/>
      <c r="Y63" s="191"/>
      <c r="Z63" s="191"/>
      <c r="AA63" s="191"/>
      <c r="AB63" s="64"/>
      <c r="AC63" s="32"/>
      <c r="AD63" s="16"/>
      <c r="AE63" s="18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33"/>
      <c r="AR63" s="122"/>
    </row>
    <row r="64" spans="1:44" ht="15" thickBot="1" x14ac:dyDescent="0.4">
      <c r="A64" s="120"/>
      <c r="B64" s="59"/>
      <c r="C64" s="37" t="s">
        <v>6</v>
      </c>
      <c r="D64" s="38"/>
      <c r="E64" s="38"/>
      <c r="F64" s="38"/>
      <c r="G64" s="38"/>
      <c r="H64" s="38"/>
      <c r="I64" s="38"/>
      <c r="J64" s="38"/>
      <c r="K64" s="38"/>
      <c r="L64" s="38"/>
      <c r="M64" s="39">
        <f>SUM(M31,M48,M53)</f>
        <v>0</v>
      </c>
      <c r="N64" s="40"/>
      <c r="O64" s="16"/>
      <c r="P64" s="180"/>
      <c r="Q64" s="192" t="s">
        <v>105</v>
      </c>
      <c r="R64" s="191"/>
      <c r="S64" s="191"/>
      <c r="U64" s="191"/>
      <c r="V64" s="191"/>
      <c r="W64" s="191"/>
      <c r="X64" s="191"/>
      <c r="Y64" s="191"/>
      <c r="Z64" s="191"/>
      <c r="AA64" s="86">
        <f>AP27+AP28</f>
        <v>0</v>
      </c>
      <c r="AB64" s="64"/>
      <c r="AC64" s="74"/>
      <c r="AD64" s="16"/>
      <c r="AE64" s="59" t="s">
        <v>6</v>
      </c>
      <c r="AF64" s="37"/>
      <c r="AG64" s="172"/>
      <c r="AH64" s="38"/>
      <c r="AI64" s="38"/>
      <c r="AJ64" s="38"/>
      <c r="AK64" s="38"/>
      <c r="AL64" s="38"/>
      <c r="AM64" s="38"/>
      <c r="AN64" s="204">
        <f>SUM(AN30,AN40)</f>
        <v>0</v>
      </c>
      <c r="AO64" s="38"/>
      <c r="AP64" s="205">
        <f>SUM(AP30,AP40)</f>
        <v>0</v>
      </c>
      <c r="AQ64" s="40"/>
      <c r="AR64" s="122"/>
    </row>
    <row r="65" spans="1:45" x14ac:dyDescent="0.35">
      <c r="A65" s="12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80"/>
      <c r="Q65" s="183"/>
      <c r="R65" s="182"/>
      <c r="S65" s="182"/>
      <c r="T65" s="21"/>
      <c r="U65" s="86"/>
      <c r="V65" s="86"/>
      <c r="W65" s="86"/>
      <c r="X65" s="86"/>
      <c r="Y65" s="86"/>
      <c r="Z65" s="86"/>
      <c r="AA65" s="187"/>
      <c r="AB65" s="64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22"/>
    </row>
    <row r="66" spans="1:45" x14ac:dyDescent="0.35">
      <c r="A66" s="12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80"/>
      <c r="Q66" s="183" t="s">
        <v>108</v>
      </c>
      <c r="R66" s="182"/>
      <c r="S66" s="182"/>
      <c r="T66" s="21"/>
      <c r="U66" s="86"/>
      <c r="V66" s="86"/>
      <c r="W66" s="86"/>
      <c r="X66" s="86"/>
      <c r="Y66" s="86"/>
      <c r="Z66" s="86"/>
      <c r="AA66" s="187">
        <f>MAX(MIN(AA60-(AA64+AA62),AA56),0)</f>
        <v>0</v>
      </c>
      <c r="AB66" s="64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22"/>
    </row>
    <row r="67" spans="1:45" x14ac:dyDescent="0.35">
      <c r="A67" s="12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80"/>
      <c r="Q67" s="183"/>
      <c r="R67" s="182"/>
      <c r="S67" s="182"/>
      <c r="T67" s="21"/>
      <c r="U67" s="86"/>
      <c r="V67" s="86"/>
      <c r="W67" s="86"/>
      <c r="X67" s="86"/>
      <c r="Y67" s="86"/>
      <c r="Z67" s="86"/>
      <c r="AA67" s="187"/>
      <c r="AB67" s="64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22"/>
    </row>
    <row r="68" spans="1:45" x14ac:dyDescent="0.35">
      <c r="A68" s="12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84"/>
      <c r="Q68" s="185"/>
      <c r="R68" s="185"/>
      <c r="S68" s="185"/>
      <c r="T68" s="163"/>
      <c r="U68" s="188"/>
      <c r="V68" s="188"/>
      <c r="W68" s="188"/>
      <c r="X68" s="188"/>
      <c r="Y68" s="188"/>
      <c r="Z68" s="188"/>
      <c r="AA68" s="188"/>
      <c r="AB68" s="165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37" t="s">
        <v>11</v>
      </c>
      <c r="AQ68" s="138"/>
      <c r="AR68" s="122"/>
    </row>
    <row r="69" spans="1:45" x14ac:dyDescent="0.35">
      <c r="A69" s="12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6"/>
      <c r="Q69" s="167"/>
      <c r="R69" s="167"/>
      <c r="S69" s="167"/>
      <c r="T69" s="167"/>
      <c r="U69" s="168"/>
      <c r="V69" s="168"/>
      <c r="W69" s="168"/>
      <c r="X69" s="168"/>
      <c r="Y69" s="168"/>
      <c r="Z69" s="168"/>
      <c r="AA69" s="168"/>
      <c r="AB69" s="169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37" t="s">
        <v>12</v>
      </c>
      <c r="AQ69" s="138"/>
      <c r="AR69" s="122"/>
    </row>
    <row r="70" spans="1:45" x14ac:dyDescent="0.35">
      <c r="A70" s="12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60"/>
      <c r="Q70" s="21"/>
      <c r="R70" s="16"/>
      <c r="U70" s="26"/>
      <c r="V70" s="26"/>
      <c r="W70" s="26"/>
      <c r="X70" s="26"/>
      <c r="Y70" s="26"/>
      <c r="Z70" s="26"/>
      <c r="AA70" s="26"/>
      <c r="AB70" s="64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22"/>
    </row>
    <row r="71" spans="1:45" x14ac:dyDescent="0.35">
      <c r="A71" s="12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60"/>
      <c r="Q71" s="21"/>
      <c r="R71" s="16"/>
      <c r="S71" s="76" t="s">
        <v>79</v>
      </c>
      <c r="T71" s="90">
        <f>IF($AH$12="",IF($AH$10="",0,IF($AO$10&lt;&gt;"",100%,80%)),0)</f>
        <v>0</v>
      </c>
      <c r="U71" s="21"/>
      <c r="V71" s="26"/>
      <c r="W71" s="26"/>
      <c r="X71" s="26"/>
      <c r="Y71" s="26"/>
      <c r="Z71" s="21"/>
      <c r="AA71" s="21"/>
      <c r="AB71" s="61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22"/>
    </row>
    <row r="72" spans="1:45" x14ac:dyDescent="0.35">
      <c r="A72" s="12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60"/>
      <c r="Q72" s="16"/>
      <c r="R72" s="16"/>
      <c r="S72" s="16"/>
      <c r="T72" s="31"/>
      <c r="U72" s="21"/>
      <c r="V72" s="21"/>
      <c r="W72" s="21"/>
      <c r="X72" s="21"/>
      <c r="Y72" s="21"/>
      <c r="Z72" s="21"/>
      <c r="AA72" s="21"/>
      <c r="AB72" s="61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22"/>
    </row>
    <row r="73" spans="1:45" x14ac:dyDescent="0.35">
      <c r="A73" s="12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65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6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22"/>
    </row>
    <row r="74" spans="1:45" ht="15" thickBot="1" x14ac:dyDescent="0.4">
      <c r="A74" s="12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67"/>
      <c r="Q74" s="68" t="s">
        <v>6</v>
      </c>
      <c r="R74" s="69"/>
      <c r="S74" s="69"/>
      <c r="T74" s="69"/>
      <c r="U74" s="70"/>
      <c r="V74" s="70"/>
      <c r="W74" s="227">
        <f>SUM(W23,Y23,W25,Y25,W27,Y27,W29,W34,Y34,W36,Y36,W38,Y38,W40,Y40,W42,Y42,W44,Y44,W46,Y46,W51)</f>
        <v>0</v>
      </c>
      <c r="X74" s="227"/>
      <c r="Y74" s="227"/>
      <c r="Z74" s="70"/>
      <c r="AA74" s="71">
        <f>AA66</f>
        <v>0</v>
      </c>
      <c r="AB74" s="72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22"/>
    </row>
    <row r="75" spans="1:45" x14ac:dyDescent="0.35">
      <c r="A75" s="12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22"/>
    </row>
    <row r="76" spans="1:45" x14ac:dyDescent="0.35">
      <c r="A76" s="12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22"/>
    </row>
    <row r="77" spans="1:45" x14ac:dyDescent="0.35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1"/>
    </row>
    <row r="78" spans="1:45" x14ac:dyDescent="0.35">
      <c r="A78" s="116">
        <v>0</v>
      </c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S78" s="42">
        <v>0</v>
      </c>
    </row>
    <row r="79" spans="1:45" x14ac:dyDescent="0.35"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45" x14ac:dyDescent="0.35"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6:28" x14ac:dyDescent="0.35"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6:28" x14ac:dyDescent="0.35"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6:28" x14ac:dyDescent="0.35"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6:28" x14ac:dyDescent="0.35"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6:28" x14ac:dyDescent="0.35"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6:28" x14ac:dyDescent="0.35"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6:28" x14ac:dyDescent="0.35"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6:28" x14ac:dyDescent="0.35"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</sheetData>
  <sheetProtection algorithmName="SHA-512" hashValue="3FhiSZ6S3aVHEft0VdHWWEgHW2QKtS1uW7jaxFKUXbimpSrWNj3o/FZYUMDytILJ9tHJvkrwx7gDdj7gjCCcaA==" saltValue="SprcbjN7464oCu0TAhJg3A==" spinCount="100000" sheet="1" selectLockedCells="1"/>
  <mergeCells count="25">
    <mergeCell ref="P1:AC1"/>
    <mergeCell ref="B2:D2"/>
    <mergeCell ref="B3:D3"/>
    <mergeCell ref="B4:D4"/>
    <mergeCell ref="B5:D5"/>
    <mergeCell ref="E8:H8"/>
    <mergeCell ref="E10:H10"/>
    <mergeCell ref="E12:H12"/>
    <mergeCell ref="F2:AL2"/>
    <mergeCell ref="F4:AL5"/>
    <mergeCell ref="AI10:AK12"/>
    <mergeCell ref="W74:Y74"/>
    <mergeCell ref="B15:AQ15"/>
    <mergeCell ref="I29:K29"/>
    <mergeCell ref="I51:K51"/>
    <mergeCell ref="W51:Y51"/>
    <mergeCell ref="W29:Y29"/>
    <mergeCell ref="I19:M19"/>
    <mergeCell ref="AE17:AP17"/>
    <mergeCell ref="AG28:AK28"/>
    <mergeCell ref="P17:AB17"/>
    <mergeCell ref="AG47:AP48"/>
    <mergeCell ref="AG55:AP55"/>
    <mergeCell ref="B17:N17"/>
    <mergeCell ref="AG27:AK27"/>
  </mergeCells>
  <conditionalFormatting sqref="AG55 AN64 AP64">
    <cfRule type="expression" dxfId="23" priority="7">
      <formula>$AP$64&lt;&gt;$M$64</formula>
    </cfRule>
  </conditionalFormatting>
  <conditionalFormatting sqref="AG47">
    <cfRule type="expression" dxfId="22" priority="10">
      <formula>$AN$40&lt;$W$58</formula>
    </cfRule>
  </conditionalFormatting>
  <conditionalFormatting sqref="AA66">
    <cfRule type="expression" dxfId="21" priority="5">
      <formula>$AA$66&lt;&gt;$AA$56</formula>
    </cfRule>
    <cfRule type="expression" dxfId="20" priority="6">
      <formula>$AA$66=$AA$56</formula>
    </cfRule>
  </conditionalFormatting>
  <conditionalFormatting sqref="AI8">
    <cfRule type="expression" dxfId="19" priority="4">
      <formula>$AH$10&amp;$AH$12=""</formula>
    </cfRule>
  </conditionalFormatting>
  <conditionalFormatting sqref="AI10">
    <cfRule type="expression" dxfId="18" priority="2">
      <formula>$AH$12&lt;&gt;""</formula>
    </cfRule>
  </conditionalFormatting>
  <conditionalFormatting sqref="AK26">
    <cfRule type="expression" dxfId="17" priority="1">
      <formula>OR(AND(AP27&gt;0,AG27=""),AND(AP28&gt;0,AG28=""))</formula>
    </cfRule>
  </conditionalFormatting>
  <pageMargins left="0.19685039370078741" right="0.19685039370078741" top="0.19685039370078741" bottom="0.19685039370078741" header="0" footer="0"/>
  <pageSetup paperSize="9" scale="4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96"/>
  <sheetViews>
    <sheetView zoomScaleNormal="100" workbookViewId="0">
      <selection activeCell="B2" sqref="B2:D2"/>
    </sheetView>
  </sheetViews>
  <sheetFormatPr baseColWidth="10" defaultColWidth="11.453125" defaultRowHeight="14.5" x14ac:dyDescent="0.35"/>
  <cols>
    <col min="1" max="2" width="5" style="13" customWidth="1"/>
    <col min="3" max="3" width="3" style="13" customWidth="1"/>
    <col min="4" max="5" width="19.26953125" style="13" customWidth="1"/>
    <col min="6" max="7" width="11.453125" style="13"/>
    <col min="8" max="8" width="2.81640625" style="13" customWidth="1"/>
    <col min="9" max="9" width="11.453125" style="13"/>
    <col min="10" max="10" width="3" style="13" customWidth="1"/>
    <col min="11" max="11" width="11.453125" style="13"/>
    <col min="12" max="12" width="3" style="13" customWidth="1"/>
    <col min="13" max="13" width="11.453125" style="13"/>
    <col min="14" max="14" width="5" style="13" customWidth="1"/>
    <col min="15" max="15" width="3" style="13" customWidth="1"/>
    <col min="16" max="16" width="5" style="13" hidden="1" customWidth="1"/>
    <col min="17" max="17" width="3" style="13" hidden="1" customWidth="1"/>
    <col min="18" max="19" width="19.26953125" style="13" hidden="1" customWidth="1"/>
    <col min="20" max="21" width="11.453125" style="13" hidden="1" customWidth="1"/>
    <col min="22" max="22" width="3" style="13" hidden="1" customWidth="1"/>
    <col min="23" max="23" width="11.453125" style="13" hidden="1" customWidth="1"/>
    <col min="24" max="24" width="3" style="13" hidden="1" customWidth="1"/>
    <col min="25" max="25" width="11.453125" style="13" hidden="1" customWidth="1"/>
    <col min="26" max="26" width="3" style="13" hidden="1" customWidth="1"/>
    <col min="27" max="27" width="11.453125" style="13" hidden="1" customWidth="1"/>
    <col min="28" max="28" width="5" style="13" hidden="1" customWidth="1"/>
    <col min="29" max="29" width="1" style="13" hidden="1" customWidth="1"/>
    <col min="30" max="30" width="2" style="13" customWidth="1"/>
    <col min="31" max="31" width="5" style="13" customWidth="1"/>
    <col min="32" max="32" width="3" style="13" customWidth="1"/>
    <col min="33" max="33" width="19.26953125" style="13" customWidth="1"/>
    <col min="34" max="34" width="3" style="13" customWidth="1"/>
    <col min="35" max="35" width="19.26953125" style="13" customWidth="1"/>
    <col min="36" max="36" width="11.453125" style="13" customWidth="1"/>
    <col min="37" max="37" width="7.1796875" style="13" customWidth="1"/>
    <col min="38" max="38" width="3" style="13" customWidth="1"/>
    <col min="39" max="39" width="15.7265625" style="13" customWidth="1"/>
    <col min="40" max="40" width="11.453125" style="13" customWidth="1"/>
    <col min="41" max="41" width="3" style="13" customWidth="1"/>
    <col min="42" max="42" width="11.453125" style="13" customWidth="1"/>
    <col min="43" max="44" width="5" style="13" customWidth="1"/>
    <col min="45" max="45" width="11.453125" style="13"/>
    <col min="46" max="46" width="33.81640625" style="2" bestFit="1" customWidth="1"/>
    <col min="47" max="47" width="12" style="13" bestFit="1" customWidth="1"/>
    <col min="48" max="16384" width="11.453125" style="13"/>
  </cols>
  <sheetData>
    <row r="1" spans="1:46" x14ac:dyDescent="0.3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5"/>
      <c r="P1" s="250" t="s">
        <v>111</v>
      </c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155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9"/>
      <c r="AS1" s="116">
        <v>0</v>
      </c>
    </row>
    <row r="2" spans="1:46" ht="15.5" x14ac:dyDescent="0.35">
      <c r="A2" s="120"/>
      <c r="B2" s="251" t="s">
        <v>62</v>
      </c>
      <c r="C2" s="251"/>
      <c r="D2" s="251"/>
      <c r="E2" s="16"/>
      <c r="F2" s="246" t="s">
        <v>81</v>
      </c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16"/>
      <c r="AN2" s="16"/>
      <c r="AO2" s="16"/>
      <c r="AP2" s="16"/>
      <c r="AQ2" s="121" t="s">
        <v>9</v>
      </c>
      <c r="AR2" s="122"/>
    </row>
    <row r="3" spans="1:46" ht="15.75" customHeight="1" x14ac:dyDescent="0.35">
      <c r="A3" s="120"/>
      <c r="B3" s="252" t="s">
        <v>63</v>
      </c>
      <c r="C3" s="252"/>
      <c r="D3" s="252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22"/>
    </row>
    <row r="4" spans="1:46" ht="15.75" customHeight="1" x14ac:dyDescent="0.35">
      <c r="A4" s="120"/>
      <c r="B4" s="252" t="s">
        <v>100</v>
      </c>
      <c r="C4" s="252"/>
      <c r="D4" s="252"/>
      <c r="E4" s="16"/>
      <c r="F4" s="247" t="s">
        <v>14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3"/>
      <c r="AN4" s="16"/>
      <c r="AO4" s="16"/>
      <c r="AP4" s="16"/>
      <c r="AQ4" s="16"/>
      <c r="AR4" s="122"/>
    </row>
    <row r="5" spans="1:46" s="14" customFormat="1" ht="15.75" customHeight="1" x14ac:dyDescent="0.35">
      <c r="A5" s="123"/>
      <c r="B5" s="252" t="s">
        <v>0</v>
      </c>
      <c r="C5" s="252"/>
      <c r="D5" s="252"/>
      <c r="E5" s="23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3"/>
      <c r="AN5" s="23"/>
      <c r="AO5" s="23"/>
      <c r="AP5" s="23"/>
      <c r="AQ5" s="23"/>
      <c r="AR5" s="124"/>
      <c r="AT5" s="1"/>
    </row>
    <row r="6" spans="1:46" s="83" customFormat="1" x14ac:dyDescent="0.35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8"/>
      <c r="V6" s="128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6"/>
      <c r="AN6" s="127"/>
      <c r="AO6" s="127"/>
      <c r="AP6" s="127"/>
      <c r="AQ6" s="127"/>
      <c r="AR6" s="129"/>
      <c r="AT6" s="84"/>
    </row>
    <row r="7" spans="1:46" x14ac:dyDescent="0.35">
      <c r="A7" s="120"/>
      <c r="B7" s="49"/>
      <c r="C7" s="50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75"/>
      <c r="AR7" s="122"/>
    </row>
    <row r="8" spans="1:46" x14ac:dyDescent="0.35">
      <c r="A8" s="120"/>
      <c r="B8" s="18"/>
      <c r="C8" s="19"/>
      <c r="D8" s="48" t="s">
        <v>76</v>
      </c>
      <c r="E8" s="245"/>
      <c r="F8" s="245"/>
      <c r="G8" s="245"/>
      <c r="H8" s="245"/>
      <c r="I8" s="43"/>
      <c r="J8" s="43"/>
      <c r="K8" s="19"/>
      <c r="L8" s="19"/>
      <c r="M8" s="19"/>
      <c r="N8" s="48" t="s">
        <v>64</v>
      </c>
      <c r="O8" s="16"/>
      <c r="P8" s="43"/>
      <c r="Q8" s="43"/>
      <c r="R8" s="19"/>
      <c r="S8" s="43"/>
      <c r="T8" s="43"/>
      <c r="U8" s="43"/>
      <c r="V8" s="43"/>
      <c r="W8" s="16"/>
      <c r="X8" s="43"/>
      <c r="Y8" s="43"/>
      <c r="Z8" s="43"/>
      <c r="AA8" s="130"/>
      <c r="AB8" s="19"/>
      <c r="AC8" s="19"/>
      <c r="AD8" s="19"/>
      <c r="AE8" s="43"/>
      <c r="AF8" s="43"/>
      <c r="AG8" s="48" t="s">
        <v>68</v>
      </c>
      <c r="AH8" s="16"/>
      <c r="AI8" s="9" t="str">
        <f>IF(AND(M64&gt;0,AH10&amp;AH12=""),"Veuillez renseigner la desserte du Point d'arrêt.","")</f>
        <v/>
      </c>
      <c r="AJ8" s="46"/>
      <c r="AK8" s="46"/>
      <c r="AL8" s="46"/>
      <c r="AM8" s="19"/>
      <c r="AN8" s="48" t="s">
        <v>73</v>
      </c>
      <c r="AO8" s="19"/>
      <c r="AP8" s="19"/>
      <c r="AQ8" s="33"/>
      <c r="AR8" s="122"/>
    </row>
    <row r="9" spans="1:46" s="15" customFormat="1" x14ac:dyDescent="0.35">
      <c r="A9" s="131"/>
      <c r="B9" s="18"/>
      <c r="C9" s="19"/>
      <c r="D9" s="48"/>
      <c r="E9" s="19"/>
      <c r="F9" s="19"/>
      <c r="G9" s="19"/>
      <c r="H9" s="19"/>
      <c r="I9" s="43"/>
      <c r="J9" s="43"/>
      <c r="K9" s="19"/>
      <c r="L9" s="46"/>
      <c r="M9" s="19"/>
      <c r="N9" s="43"/>
      <c r="O9" s="19"/>
      <c r="P9" s="43"/>
      <c r="Q9" s="43"/>
      <c r="R9" s="19"/>
      <c r="S9" s="43"/>
      <c r="T9" s="43"/>
      <c r="U9" s="43"/>
      <c r="V9" s="43"/>
      <c r="W9" s="19"/>
      <c r="X9" s="43"/>
      <c r="Y9" s="43"/>
      <c r="Z9" s="43"/>
      <c r="AA9" s="19"/>
      <c r="AB9" s="19"/>
      <c r="AC9" s="19"/>
      <c r="AD9" s="19"/>
      <c r="AE9" s="43"/>
      <c r="AF9" s="43"/>
      <c r="AG9" s="19"/>
      <c r="AH9" s="19"/>
      <c r="AI9" s="46"/>
      <c r="AJ9" s="46"/>
      <c r="AK9" s="46"/>
      <c r="AL9" s="46"/>
      <c r="AM9" s="19"/>
      <c r="AN9" s="19"/>
      <c r="AO9" s="19"/>
      <c r="AP9" s="19"/>
      <c r="AQ9" s="33"/>
      <c r="AR9" s="132"/>
      <c r="AT9" s="4"/>
    </row>
    <row r="10" spans="1:46" ht="15.75" customHeight="1" thickBot="1" x14ac:dyDescent="0.4">
      <c r="A10" s="120"/>
      <c r="B10" s="18"/>
      <c r="C10" s="19"/>
      <c r="D10" s="46" t="s">
        <v>77</v>
      </c>
      <c r="E10" s="245"/>
      <c r="F10" s="245"/>
      <c r="G10" s="245"/>
      <c r="H10" s="245"/>
      <c r="I10" s="19"/>
      <c r="J10" s="19"/>
      <c r="K10" s="43"/>
      <c r="L10" s="19"/>
      <c r="M10" s="19"/>
      <c r="N10" s="46" t="s">
        <v>72</v>
      </c>
      <c r="O10" s="113" t="str">
        <f>IF(SUM(I23,I25,I27,I32)&gt;0,"X","")</f>
        <v/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19"/>
      <c r="AB10" s="19"/>
      <c r="AC10" s="19"/>
      <c r="AD10" s="43"/>
      <c r="AE10" s="43"/>
      <c r="AF10" s="43"/>
      <c r="AG10" s="46" t="s">
        <v>70</v>
      </c>
      <c r="AH10" s="150"/>
      <c r="AI10" s="249" t="str">
        <f>IF(AH12&lt;&gt;"","Pour les Points d'arrêt desservis par une LR, se référer à la Finalité ''Accessibilité''.","")</f>
        <v/>
      </c>
      <c r="AJ10" s="249"/>
      <c r="AK10" s="249"/>
      <c r="AL10" s="46"/>
      <c r="AM10" s="16"/>
      <c r="AN10" s="46" t="s">
        <v>74</v>
      </c>
      <c r="AO10" s="150"/>
      <c r="AP10" s="16"/>
      <c r="AQ10" s="33"/>
      <c r="AR10" s="122"/>
    </row>
    <row r="11" spans="1:46" s="15" customFormat="1" x14ac:dyDescent="0.35">
      <c r="A11" s="131"/>
      <c r="B11" s="18"/>
      <c r="C11" s="19"/>
      <c r="D11" s="46"/>
      <c r="E11" s="19"/>
      <c r="F11" s="19"/>
      <c r="G11" s="19"/>
      <c r="H11" s="19"/>
      <c r="I11" s="19"/>
      <c r="J11" s="19"/>
      <c r="K11" s="43"/>
      <c r="L11" s="19"/>
      <c r="M11" s="19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19"/>
      <c r="AB11" s="19"/>
      <c r="AC11" s="19"/>
      <c r="AD11" s="43"/>
      <c r="AE11" s="43"/>
      <c r="AF11" s="43"/>
      <c r="AG11" s="43"/>
      <c r="AH11" s="43"/>
      <c r="AI11" s="249"/>
      <c r="AJ11" s="249"/>
      <c r="AK11" s="249"/>
      <c r="AL11" s="46"/>
      <c r="AM11" s="46"/>
      <c r="AN11" s="43"/>
      <c r="AO11" s="43"/>
      <c r="AP11" s="43"/>
      <c r="AQ11" s="33"/>
      <c r="AR11" s="132"/>
      <c r="AT11" s="4"/>
    </row>
    <row r="12" spans="1:46" ht="15" thickBot="1" x14ac:dyDescent="0.4">
      <c r="A12" s="120"/>
      <c r="B12" s="18"/>
      <c r="C12" s="19"/>
      <c r="D12" s="46" t="s">
        <v>78</v>
      </c>
      <c r="E12" s="245"/>
      <c r="F12" s="245"/>
      <c r="G12" s="245"/>
      <c r="H12" s="245"/>
      <c r="I12" s="43"/>
      <c r="J12" s="43"/>
      <c r="K12" s="19"/>
      <c r="L12" s="19"/>
      <c r="M12" s="19"/>
      <c r="N12" s="46" t="s">
        <v>71</v>
      </c>
      <c r="O12" s="113" t="str">
        <f>IF(SUM(K23,K25,K27,K32)&gt;0,"X","")</f>
        <v/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19"/>
      <c r="AB12" s="19"/>
      <c r="AC12" s="19"/>
      <c r="AD12" s="43"/>
      <c r="AE12" s="43"/>
      <c r="AF12" s="43"/>
      <c r="AG12" s="46" t="s">
        <v>69</v>
      </c>
      <c r="AH12" s="150"/>
      <c r="AI12" s="249"/>
      <c r="AJ12" s="249"/>
      <c r="AK12" s="249"/>
      <c r="AL12" s="46"/>
      <c r="AM12" s="16"/>
      <c r="AN12" s="46" t="s">
        <v>75</v>
      </c>
      <c r="AO12" s="113" t="str">
        <f>IF(ISBLANK(AO10),"X","")</f>
        <v>X</v>
      </c>
      <c r="AP12" s="16"/>
      <c r="AQ12" s="33"/>
      <c r="AR12" s="122"/>
    </row>
    <row r="13" spans="1:46" s="15" customFormat="1" ht="15" thickBot="1" x14ac:dyDescent="0.4">
      <c r="A13" s="131"/>
      <c r="B13" s="52"/>
      <c r="C13" s="45"/>
      <c r="D13" s="53"/>
      <c r="E13" s="45"/>
      <c r="F13" s="44"/>
      <c r="G13" s="44"/>
      <c r="H13" s="44"/>
      <c r="I13" s="44"/>
      <c r="J13" s="44"/>
      <c r="K13" s="45"/>
      <c r="L13" s="4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4"/>
      <c r="AE13" s="44"/>
      <c r="AF13" s="44"/>
      <c r="AG13" s="44"/>
      <c r="AH13" s="44"/>
      <c r="AI13" s="47"/>
      <c r="AJ13" s="44"/>
      <c r="AK13" s="47"/>
      <c r="AL13" s="47"/>
      <c r="AM13" s="47"/>
      <c r="AN13" s="45"/>
      <c r="AO13" s="45"/>
      <c r="AP13" s="85"/>
      <c r="AQ13" s="54"/>
      <c r="AR13" s="132"/>
      <c r="AT13" s="4"/>
    </row>
    <row r="14" spans="1:46" s="81" customFormat="1" ht="15" thickBot="1" x14ac:dyDescent="0.4">
      <c r="A14" s="133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8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8"/>
      <c r="AF14" s="79"/>
      <c r="AG14" s="79"/>
      <c r="AH14" s="79"/>
      <c r="AI14" s="134"/>
      <c r="AJ14" s="79"/>
      <c r="AK14" s="79"/>
      <c r="AL14" s="79"/>
      <c r="AM14" s="79"/>
      <c r="AN14" s="79"/>
      <c r="AO14" s="79"/>
      <c r="AP14" s="79"/>
      <c r="AQ14" s="79"/>
      <c r="AR14" s="135"/>
      <c r="AT14" s="82"/>
    </row>
    <row r="15" spans="1:46" ht="15" thickBot="1" x14ac:dyDescent="0.4">
      <c r="A15" s="120"/>
      <c r="B15" s="228" t="s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30"/>
      <c r="AR15" s="136"/>
    </row>
    <row r="16" spans="1:46" s="79" customFormat="1" x14ac:dyDescent="0.35">
      <c r="A16" s="133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135"/>
      <c r="AT16" s="80"/>
    </row>
    <row r="17" spans="1:46" x14ac:dyDescent="0.35">
      <c r="A17" s="120"/>
      <c r="B17" s="235" t="s">
        <v>3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43"/>
      <c r="O17" s="16"/>
      <c r="P17" s="238" t="s">
        <v>10</v>
      </c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40"/>
      <c r="AC17" s="73"/>
      <c r="AD17" s="16"/>
      <c r="AE17" s="235" t="s">
        <v>2</v>
      </c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114"/>
      <c r="AR17" s="122"/>
    </row>
    <row r="18" spans="1:46" x14ac:dyDescent="0.35">
      <c r="A18" s="120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3"/>
      <c r="O18" s="19"/>
      <c r="P18" s="6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61"/>
      <c r="AC18" s="21"/>
      <c r="AD18" s="19"/>
      <c r="AE18" s="206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207"/>
      <c r="AR18" s="122"/>
    </row>
    <row r="19" spans="1:46" x14ac:dyDescent="0.35">
      <c r="A19" s="120"/>
      <c r="B19" s="56"/>
      <c r="C19" s="22" t="s">
        <v>112</v>
      </c>
      <c r="D19" s="22"/>
      <c r="E19" s="22"/>
      <c r="F19" s="22"/>
      <c r="G19" s="22"/>
      <c r="H19" s="22"/>
      <c r="I19" s="234" t="s">
        <v>18</v>
      </c>
      <c r="J19" s="234"/>
      <c r="K19" s="234"/>
      <c r="L19" s="234"/>
      <c r="M19" s="234"/>
      <c r="N19" s="34"/>
      <c r="O19" s="16"/>
      <c r="P19" s="62"/>
      <c r="Q19" s="10" t="s">
        <v>15</v>
      </c>
      <c r="R19" s="10"/>
      <c r="S19" s="10"/>
      <c r="T19" s="10"/>
      <c r="U19" s="10" t="s">
        <v>13</v>
      </c>
      <c r="V19" s="10"/>
      <c r="W19" s="10" t="s">
        <v>55</v>
      </c>
      <c r="X19" s="10"/>
      <c r="Y19" s="10" t="s">
        <v>54</v>
      </c>
      <c r="Z19" s="10"/>
      <c r="AA19" s="10" t="s">
        <v>5</v>
      </c>
      <c r="AB19" s="63"/>
      <c r="AC19" s="10"/>
      <c r="AD19" s="23"/>
      <c r="AE19" s="206"/>
      <c r="AF19" s="201" t="s">
        <v>7</v>
      </c>
      <c r="AG19" s="201"/>
      <c r="AH19" s="201"/>
      <c r="AI19" s="201"/>
      <c r="AJ19" s="201"/>
      <c r="AK19" s="201"/>
      <c r="AL19" s="201"/>
      <c r="AM19" s="201"/>
      <c r="AN19" s="201"/>
      <c r="AO19" s="201"/>
      <c r="AP19" s="201" t="s">
        <v>4</v>
      </c>
      <c r="AQ19" s="208"/>
      <c r="AR19" s="122"/>
    </row>
    <row r="20" spans="1:46" x14ac:dyDescent="0.35">
      <c r="A20" s="120"/>
      <c r="B20" s="18"/>
      <c r="C20" s="19"/>
      <c r="D20" s="19"/>
      <c r="E20" s="19"/>
      <c r="F20" s="19"/>
      <c r="G20" s="19"/>
      <c r="H20" s="19"/>
      <c r="I20" s="24" t="s">
        <v>16</v>
      </c>
      <c r="J20" s="24"/>
      <c r="K20" s="24" t="s">
        <v>17</v>
      </c>
      <c r="L20" s="24"/>
      <c r="M20" s="24" t="s">
        <v>6</v>
      </c>
      <c r="N20" s="35"/>
      <c r="O20" s="16"/>
      <c r="P20" s="60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61"/>
      <c r="AC20" s="21"/>
      <c r="AD20" s="16"/>
      <c r="AE20" s="206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207"/>
      <c r="AR20" s="122"/>
    </row>
    <row r="21" spans="1:46" x14ac:dyDescent="0.35">
      <c r="A21" s="120"/>
      <c r="B21" s="18"/>
      <c r="C21" s="19"/>
      <c r="D21" s="19"/>
      <c r="E21" s="19"/>
      <c r="F21" s="19"/>
      <c r="G21" s="19"/>
      <c r="H21" s="19"/>
      <c r="I21" s="24"/>
      <c r="J21" s="24"/>
      <c r="K21" s="24"/>
      <c r="L21" s="24"/>
      <c r="M21" s="24"/>
      <c r="N21" s="35"/>
      <c r="O21" s="16"/>
      <c r="P21" s="60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61"/>
      <c r="AC21" s="21"/>
      <c r="AD21" s="16"/>
      <c r="AE21" s="206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207"/>
      <c r="AR21" s="122"/>
      <c r="AT21" s="1"/>
    </row>
    <row r="22" spans="1:46" x14ac:dyDescent="0.35">
      <c r="A22" s="120"/>
      <c r="B22" s="56"/>
      <c r="C22" s="5" t="s">
        <v>27</v>
      </c>
      <c r="D22" s="8"/>
      <c r="E22" s="19"/>
      <c r="F22" s="19"/>
      <c r="G22" s="19"/>
      <c r="H22" s="19"/>
      <c r="I22" s="19"/>
      <c r="J22" s="19"/>
      <c r="K22" s="19"/>
      <c r="L22" s="19"/>
      <c r="M22" s="25"/>
      <c r="N22" s="36"/>
      <c r="O22" s="16"/>
      <c r="P22" s="55"/>
      <c r="Q22" s="12" t="s">
        <v>27</v>
      </c>
      <c r="R22" s="9"/>
      <c r="S22" s="21"/>
      <c r="T22" s="21"/>
      <c r="U22" s="26"/>
      <c r="V22" s="26"/>
      <c r="W22" s="26"/>
      <c r="X22" s="26"/>
      <c r="Y22" s="26"/>
      <c r="Z22" s="26"/>
      <c r="AA22" s="26"/>
      <c r="AB22" s="64"/>
      <c r="AC22" s="26"/>
      <c r="AD22" s="16"/>
      <c r="AE22" s="206"/>
      <c r="AF22" s="202" t="s">
        <v>8</v>
      </c>
      <c r="AG22" s="89"/>
      <c r="AH22" s="89"/>
      <c r="AI22" s="89"/>
      <c r="AJ22" s="89"/>
      <c r="AK22" s="89"/>
      <c r="AL22" s="89"/>
      <c r="AM22" s="89"/>
      <c r="AN22" s="89"/>
      <c r="AO22" s="89"/>
      <c r="AP22" s="196"/>
      <c r="AQ22" s="209"/>
      <c r="AR22" s="122"/>
    </row>
    <row r="23" spans="1:46" x14ac:dyDescent="0.35">
      <c r="A23" s="131"/>
      <c r="B23" s="18"/>
      <c r="C23" s="19"/>
      <c r="D23" s="6" t="s">
        <v>30</v>
      </c>
      <c r="E23" s="19"/>
      <c r="F23" s="19"/>
      <c r="G23" s="226" t="str">
        <f>IF(AND(OR(I23&gt;U23,K23&gt;U23),L23&lt;&gt;"(N)"),"(Plafond : "&amp;TEXT(U23,"# ##0 €")&amp;")","")</f>
        <v/>
      </c>
      <c r="H23" s="19"/>
      <c r="I23" s="151"/>
      <c r="J23" s="88" t="str">
        <f>IF(I23&gt;$U23,"(P)","")</f>
        <v/>
      </c>
      <c r="K23" s="151"/>
      <c r="L23" s="88" t="str">
        <f>IF(K23&gt;$U23,"(P)","")</f>
        <v/>
      </c>
      <c r="M23" s="25">
        <f>SUM(I23,K23)</f>
        <v>0</v>
      </c>
      <c r="N23" s="36"/>
      <c r="O23" s="16"/>
      <c r="P23" s="60"/>
      <c r="Q23" s="21"/>
      <c r="R23" s="9" t="s">
        <v>30</v>
      </c>
      <c r="S23" s="21"/>
      <c r="T23" s="21"/>
      <c r="U23" s="26">
        <v>2500</v>
      </c>
      <c r="V23" s="26"/>
      <c r="W23" s="86">
        <f>IF(I23&gt;0,MIN(I23,$U23),0)</f>
        <v>0</v>
      </c>
      <c r="X23" s="86"/>
      <c r="Y23" s="86">
        <f>IF(K23&gt;0,MIN(K23,$U23),0)</f>
        <v>0</v>
      </c>
      <c r="Z23" s="26"/>
      <c r="AA23" s="26">
        <f>SUM(W23,Y23)*$T$69</f>
        <v>0</v>
      </c>
      <c r="AB23" s="64"/>
      <c r="AC23" s="26"/>
      <c r="AD23" s="16"/>
      <c r="AE23" s="206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196"/>
      <c r="AQ23" s="209"/>
      <c r="AR23" s="122"/>
    </row>
    <row r="24" spans="1:46" x14ac:dyDescent="0.35">
      <c r="A24" s="131"/>
      <c r="B24" s="18"/>
      <c r="C24" s="19"/>
      <c r="D24" s="7" t="s">
        <v>31</v>
      </c>
      <c r="E24" s="19"/>
      <c r="F24" s="19"/>
      <c r="G24" s="19"/>
      <c r="H24" s="19"/>
      <c r="I24" s="19"/>
      <c r="J24" s="19"/>
      <c r="K24" s="19"/>
      <c r="L24" s="19"/>
      <c r="M24" s="25"/>
      <c r="N24" s="36"/>
      <c r="O24" s="16"/>
      <c r="P24" s="60"/>
      <c r="Q24" s="21"/>
      <c r="R24" s="11"/>
      <c r="S24" s="21"/>
      <c r="T24" s="21"/>
      <c r="U24" s="26"/>
      <c r="V24" s="26"/>
      <c r="W24" s="86"/>
      <c r="X24" s="86"/>
      <c r="Y24" s="86"/>
      <c r="Z24" s="26"/>
      <c r="AA24" s="26"/>
      <c r="AB24" s="64"/>
      <c r="AC24" s="26"/>
      <c r="AD24" s="16"/>
      <c r="AE24" s="206"/>
      <c r="AF24" s="89"/>
      <c r="AG24" s="89" t="s">
        <v>59</v>
      </c>
      <c r="AH24" s="89"/>
      <c r="AI24" s="89"/>
      <c r="AJ24" s="89"/>
      <c r="AK24" s="89"/>
      <c r="AL24" s="89"/>
      <c r="AM24" s="89"/>
      <c r="AN24" s="27">
        <f>IF(AND($M$64&gt;0,$AP$64&gt;0),AP24/$M$64,0)</f>
        <v>0</v>
      </c>
      <c r="AO24" s="28"/>
      <c r="AP24" s="196">
        <f>AA74</f>
        <v>0</v>
      </c>
      <c r="AQ24" s="209"/>
      <c r="AR24" s="122"/>
    </row>
    <row r="25" spans="1:46" x14ac:dyDescent="0.35">
      <c r="A25" s="131"/>
      <c r="B25" s="18"/>
      <c r="C25" s="19"/>
      <c r="D25" s="6" t="s">
        <v>32</v>
      </c>
      <c r="E25" s="19"/>
      <c r="F25" s="19"/>
      <c r="G25" s="226" t="str">
        <f>IF(AND(OR(I25&gt;U25,K25&gt;U25),L25&lt;&gt;"(N)"),"(Plafond : "&amp;TEXT(U25,"# ##0 €")&amp;")","")</f>
        <v/>
      </c>
      <c r="H25" s="19"/>
      <c r="I25" s="151"/>
      <c r="J25" s="88" t="str">
        <f>IF(I25&gt;$U25,"(P)","")</f>
        <v/>
      </c>
      <c r="K25" s="151"/>
      <c r="L25" s="88" t="str">
        <f>IF(K25&gt;$U25,"(P)","")</f>
        <v/>
      </c>
      <c r="M25" s="25">
        <f>SUM(I25,K25)</f>
        <v>0</v>
      </c>
      <c r="N25" s="36"/>
      <c r="O25" s="16"/>
      <c r="P25" s="60"/>
      <c r="Q25" s="21"/>
      <c r="R25" s="9" t="s">
        <v>32</v>
      </c>
      <c r="S25" s="21"/>
      <c r="T25" s="21"/>
      <c r="U25" s="26">
        <v>4000</v>
      </c>
      <c r="V25" s="26"/>
      <c r="W25" s="86">
        <f>IF(I25&gt;0,MIN(I25,$U25),0)</f>
        <v>0</v>
      </c>
      <c r="X25" s="86"/>
      <c r="Y25" s="86">
        <f>IF(K25&gt;0,MIN(K25,$U25),0)</f>
        <v>0</v>
      </c>
      <c r="Z25" s="26"/>
      <c r="AA25" s="26">
        <f>SUM(W25,Y25)*$T$69</f>
        <v>0</v>
      </c>
      <c r="AB25" s="64"/>
      <c r="AC25" s="26"/>
      <c r="AD25" s="16"/>
      <c r="AE25" s="206"/>
      <c r="AF25" s="89"/>
      <c r="AG25" s="89"/>
      <c r="AH25" s="89"/>
      <c r="AI25" s="89"/>
      <c r="AJ25" s="89"/>
      <c r="AK25" s="89"/>
      <c r="AL25" s="89"/>
      <c r="AM25" s="89"/>
      <c r="AN25" s="29"/>
      <c r="AO25" s="19"/>
      <c r="AP25" s="19"/>
      <c r="AQ25" s="209"/>
      <c r="AR25" s="122"/>
    </row>
    <row r="26" spans="1:46" x14ac:dyDescent="0.35">
      <c r="A26" s="131"/>
      <c r="B26" s="18"/>
      <c r="C26" s="19"/>
      <c r="D26" s="7" t="s">
        <v>33</v>
      </c>
      <c r="E26" s="19"/>
      <c r="F26" s="19"/>
      <c r="G26" s="19"/>
      <c r="H26" s="19"/>
      <c r="I26" s="19"/>
      <c r="J26" s="19"/>
      <c r="K26" s="19"/>
      <c r="L26" s="19"/>
      <c r="M26" s="25"/>
      <c r="N26" s="36"/>
      <c r="O26" s="16"/>
      <c r="P26" s="60"/>
      <c r="Q26" s="21"/>
      <c r="R26" s="11"/>
      <c r="S26" s="21"/>
      <c r="T26" s="21"/>
      <c r="U26" s="26"/>
      <c r="V26" s="26"/>
      <c r="W26" s="86"/>
      <c r="X26" s="86"/>
      <c r="Y26" s="86"/>
      <c r="Z26" s="26"/>
      <c r="AA26" s="26"/>
      <c r="AB26" s="64"/>
      <c r="AC26" s="26"/>
      <c r="AD26" s="16"/>
      <c r="AE26" s="206"/>
      <c r="AF26" s="89"/>
      <c r="AG26" s="89" t="s">
        <v>61</v>
      </c>
      <c r="AH26" s="89"/>
      <c r="AI26" s="89"/>
      <c r="AJ26" s="89"/>
      <c r="AK26" s="225" t="str">
        <f>IF(OR(AND(AP27&gt;0,AG27=""),AND(AP28&gt;0,AG28="")),"Veuillez préciser le(s) cofinanceur(s).","")</f>
        <v/>
      </c>
      <c r="AL26" s="89"/>
      <c r="AM26" s="89"/>
      <c r="AQ26" s="209"/>
      <c r="AR26" s="122"/>
    </row>
    <row r="27" spans="1:46" x14ac:dyDescent="0.35">
      <c r="A27" s="131"/>
      <c r="B27" s="18"/>
      <c r="C27" s="19"/>
      <c r="D27" s="6" t="s">
        <v>56</v>
      </c>
      <c r="E27" s="19"/>
      <c r="F27" s="19"/>
      <c r="G27" s="226" t="str">
        <f>IF(AND(OR(I27&gt;U27,K27&gt;U27),L27&lt;&gt;"(N)"),"(Plafond : "&amp;TEXT(U27,"# ##0 €")&amp;")","")</f>
        <v/>
      </c>
      <c r="H27" s="19"/>
      <c r="I27" s="151"/>
      <c r="J27" s="88" t="str">
        <f>IF(I27&gt;$U27,"(P)","")</f>
        <v/>
      </c>
      <c r="K27" s="151"/>
      <c r="L27" s="88" t="str">
        <f>IF(K27&gt;$U27,"(P)","")</f>
        <v/>
      </c>
      <c r="M27" s="25">
        <f>SUM(I27,K27)</f>
        <v>0</v>
      </c>
      <c r="N27" s="36"/>
      <c r="O27" s="16"/>
      <c r="P27" s="60"/>
      <c r="Q27" s="21"/>
      <c r="R27" s="9" t="s">
        <v>57</v>
      </c>
      <c r="S27" s="21"/>
      <c r="T27" s="21"/>
      <c r="U27" s="26">
        <v>9500</v>
      </c>
      <c r="V27" s="26"/>
      <c r="W27" s="86">
        <f>IF(I27&gt;0,MIN(I27,$U27),0)</f>
        <v>0</v>
      </c>
      <c r="X27" s="86"/>
      <c r="Y27" s="86">
        <f>IF(K27&gt;0,MIN(K27,$U27),0)</f>
        <v>0</v>
      </c>
      <c r="Z27" s="26"/>
      <c r="AA27" s="26">
        <f>SUM(W27,Y27)*$T$69</f>
        <v>0</v>
      </c>
      <c r="AB27" s="64"/>
      <c r="AC27" s="26"/>
      <c r="AD27" s="16"/>
      <c r="AE27" s="206"/>
      <c r="AF27" s="89"/>
      <c r="AG27" s="244"/>
      <c r="AH27" s="244"/>
      <c r="AI27" s="244"/>
      <c r="AJ27" s="244"/>
      <c r="AK27" s="244"/>
      <c r="AL27" s="89"/>
      <c r="AM27" s="89"/>
      <c r="AN27" s="27">
        <f>IF(AND($M$64&gt;0,$AP$64&gt;0),AP27/$M$64,0)</f>
        <v>0</v>
      </c>
      <c r="AO27" s="28"/>
      <c r="AP27" s="151"/>
      <c r="AQ27" s="209"/>
      <c r="AR27" s="122"/>
    </row>
    <row r="28" spans="1:46" x14ac:dyDescent="0.35">
      <c r="A28" s="120"/>
      <c r="B28" s="18"/>
      <c r="C28" s="19"/>
      <c r="D28" s="7" t="s">
        <v>34</v>
      </c>
      <c r="E28" s="19"/>
      <c r="F28" s="19"/>
      <c r="G28" s="19"/>
      <c r="H28" s="19"/>
      <c r="I28" s="19"/>
      <c r="J28" s="19"/>
      <c r="K28" s="19"/>
      <c r="L28" s="19"/>
      <c r="M28" s="25"/>
      <c r="N28" s="36"/>
      <c r="O28" s="16"/>
      <c r="P28" s="60"/>
      <c r="Q28" s="21"/>
      <c r="R28" s="11"/>
      <c r="S28" s="21"/>
      <c r="T28" s="21"/>
      <c r="U28" s="26"/>
      <c r="V28" s="26"/>
      <c r="W28" s="86"/>
      <c r="X28" s="86"/>
      <c r="Y28" s="86"/>
      <c r="Z28" s="26"/>
      <c r="AA28" s="26"/>
      <c r="AB28" s="64"/>
      <c r="AC28" s="26"/>
      <c r="AD28" s="16"/>
      <c r="AE28" s="206"/>
      <c r="AF28" s="89"/>
      <c r="AG28" s="244"/>
      <c r="AH28" s="244"/>
      <c r="AI28" s="244"/>
      <c r="AJ28" s="244"/>
      <c r="AK28" s="244"/>
      <c r="AL28" s="89"/>
      <c r="AM28" s="89"/>
      <c r="AN28" s="27">
        <f>IF(AND($M$64&gt;0,$AP$64&gt;0),AP28/$M$64,0)</f>
        <v>0</v>
      </c>
      <c r="AO28" s="28"/>
      <c r="AP28" s="151"/>
      <c r="AQ28" s="209"/>
      <c r="AR28" s="122"/>
    </row>
    <row r="29" spans="1:46" x14ac:dyDescent="0.35">
      <c r="A29" s="120"/>
      <c r="B29" s="18"/>
      <c r="C29" s="19"/>
      <c r="D29" s="7"/>
      <c r="E29" s="19"/>
      <c r="F29" s="19"/>
      <c r="G29" s="19"/>
      <c r="H29" s="19"/>
      <c r="I29" s="19"/>
      <c r="J29" s="19"/>
      <c r="K29" s="19"/>
      <c r="L29" s="19"/>
      <c r="M29" s="115">
        <f>SUM(M23,M25,M27)</f>
        <v>0</v>
      </c>
      <c r="N29" s="36"/>
      <c r="O29" s="16"/>
      <c r="P29" s="60"/>
      <c r="Q29" s="21"/>
      <c r="R29" s="11"/>
      <c r="S29" s="21"/>
      <c r="T29" s="21"/>
      <c r="U29" s="26"/>
      <c r="V29" s="26"/>
      <c r="W29" s="86"/>
      <c r="X29" s="86"/>
      <c r="Y29" s="86"/>
      <c r="Z29" s="26"/>
      <c r="AA29" s="115">
        <f>SUM(AA23,AA25,AA27)</f>
        <v>0</v>
      </c>
      <c r="AB29" s="64"/>
      <c r="AC29" s="26"/>
      <c r="AD29" s="16"/>
      <c r="AE29" s="206"/>
      <c r="AF29" s="89"/>
      <c r="AG29" s="89"/>
      <c r="AH29" s="89"/>
      <c r="AI29" s="89"/>
      <c r="AJ29" s="89"/>
      <c r="AK29" s="89"/>
      <c r="AL29" s="89"/>
      <c r="AM29" s="89"/>
      <c r="AN29" s="27"/>
      <c r="AO29" s="28"/>
      <c r="AP29" s="200"/>
      <c r="AQ29" s="209"/>
      <c r="AR29" s="122"/>
    </row>
    <row r="30" spans="1:46" x14ac:dyDescent="0.35">
      <c r="A30" s="120"/>
      <c r="B30" s="18"/>
      <c r="C30" s="19"/>
      <c r="D30" s="6"/>
      <c r="E30" s="19"/>
      <c r="F30" s="19"/>
      <c r="G30" s="19"/>
      <c r="H30" s="19"/>
      <c r="I30" s="19"/>
      <c r="J30" s="19"/>
      <c r="K30" s="19"/>
      <c r="L30" s="30"/>
      <c r="M30" s="25"/>
      <c r="N30" s="36"/>
      <c r="O30" s="16"/>
      <c r="P30" s="60"/>
      <c r="Q30" s="21"/>
      <c r="R30" s="9"/>
      <c r="S30" s="21"/>
      <c r="T30" s="21"/>
      <c r="U30" s="26"/>
      <c r="V30" s="26"/>
      <c r="W30" s="86"/>
      <c r="X30" s="86"/>
      <c r="Y30" s="86"/>
      <c r="Z30" s="26"/>
      <c r="AA30" s="26"/>
      <c r="AB30" s="64"/>
      <c r="AC30" s="26"/>
      <c r="AD30" s="16"/>
      <c r="AE30" s="206"/>
      <c r="AF30" s="89"/>
      <c r="AG30" s="201" t="s">
        <v>102</v>
      </c>
      <c r="AH30" s="89"/>
      <c r="AI30" s="89"/>
      <c r="AJ30" s="89"/>
      <c r="AK30" s="89"/>
      <c r="AL30" s="89"/>
      <c r="AM30" s="89"/>
      <c r="AN30" s="198">
        <f>SUM(AN24,AN27,AN28)</f>
        <v>0</v>
      </c>
      <c r="AO30" s="210"/>
      <c r="AP30" s="199">
        <f>SUM(AP24,AP27,AP28)</f>
        <v>0</v>
      </c>
      <c r="AQ30" s="209"/>
      <c r="AR30" s="122"/>
    </row>
    <row r="31" spans="1:46" x14ac:dyDescent="0.35">
      <c r="A31" s="120"/>
      <c r="B31" s="56"/>
      <c r="C31" s="5" t="s">
        <v>43</v>
      </c>
      <c r="D31" s="8"/>
      <c r="E31" s="19"/>
      <c r="F31" s="19"/>
      <c r="G31" s="19"/>
      <c r="H31" s="19"/>
      <c r="I31" s="19"/>
      <c r="J31" s="19"/>
      <c r="K31" s="19"/>
      <c r="L31" s="19"/>
      <c r="M31" s="25"/>
      <c r="N31" s="36"/>
      <c r="O31" s="16"/>
      <c r="P31" s="55"/>
      <c r="Q31" s="12" t="s">
        <v>84</v>
      </c>
      <c r="R31" s="9"/>
      <c r="S31" s="21"/>
      <c r="T31" s="21"/>
      <c r="U31" s="26"/>
      <c r="V31" s="26"/>
      <c r="W31" s="86"/>
      <c r="X31" s="86"/>
      <c r="Y31" s="86"/>
      <c r="Z31" s="26"/>
      <c r="AA31" s="26"/>
      <c r="AB31" s="64"/>
      <c r="AC31" s="26"/>
      <c r="AD31" s="16"/>
      <c r="AE31" s="206"/>
      <c r="AF31" s="15"/>
      <c r="AG31" s="15"/>
      <c r="AH31" s="15"/>
      <c r="AN31" s="181"/>
      <c r="AO31" s="181"/>
      <c r="AP31" s="181"/>
      <c r="AQ31" s="209"/>
      <c r="AR31" s="122"/>
    </row>
    <row r="32" spans="1:46" x14ac:dyDescent="0.35">
      <c r="A32" s="131"/>
      <c r="B32" s="18"/>
      <c r="C32" s="19"/>
      <c r="D32" s="6" t="s">
        <v>85</v>
      </c>
      <c r="E32" s="19"/>
      <c r="F32" s="19"/>
      <c r="G32" s="226" t="str">
        <f>IF(AND(OR(I32&gt;U32,K32&gt;U32),L32&lt;&gt;"(N)"),"(Plafond : "&amp;TEXT(U32,"# ##0 €")&amp;")","")</f>
        <v/>
      </c>
      <c r="H32" s="19"/>
      <c r="I32" s="151"/>
      <c r="J32" s="88" t="str">
        <f>IF(I32&gt;$U32,"(P)","")</f>
        <v/>
      </c>
      <c r="K32" s="151"/>
      <c r="L32" s="88" t="str">
        <f>IF(K32&gt;$U32,"(P)","")</f>
        <v/>
      </c>
      <c r="M32" s="25">
        <f>SUM(I32,K32)</f>
        <v>0</v>
      </c>
      <c r="N32" s="36"/>
      <c r="O32" s="16"/>
      <c r="P32" s="60"/>
      <c r="Q32" s="21"/>
      <c r="R32" s="9" t="s">
        <v>85</v>
      </c>
      <c r="S32" s="21"/>
      <c r="T32" s="21"/>
      <c r="U32" s="26">
        <v>7500</v>
      </c>
      <c r="V32" s="26"/>
      <c r="W32" s="86">
        <f>IF(I32&gt;0,MIN(I32,$U32),0)</f>
        <v>0</v>
      </c>
      <c r="X32" s="86"/>
      <c r="Y32" s="86">
        <f>IF(K32&gt;0,MIN(K32,$U32),0)</f>
        <v>0</v>
      </c>
      <c r="Z32" s="26"/>
      <c r="AA32" s="86">
        <f>SUM(W32*T71,Y32*U71)</f>
        <v>0</v>
      </c>
      <c r="AB32" s="64"/>
      <c r="AC32" s="26"/>
      <c r="AD32" s="16"/>
      <c r="AE32" s="206"/>
      <c r="AF32" s="89"/>
      <c r="AG32" s="89"/>
      <c r="AH32" s="89"/>
      <c r="AI32" s="203"/>
      <c r="AJ32" s="203"/>
      <c r="AK32" s="203"/>
      <c r="AL32" s="203"/>
      <c r="AM32" s="203"/>
      <c r="AN32" s="212"/>
      <c r="AO32" s="203"/>
      <c r="AP32" s="203"/>
      <c r="AQ32" s="209"/>
      <c r="AR32" s="122"/>
    </row>
    <row r="33" spans="1:44" x14ac:dyDescent="0.35">
      <c r="A33" s="120"/>
      <c r="B33" s="18"/>
      <c r="C33" s="19"/>
      <c r="D33" s="7" t="s">
        <v>86</v>
      </c>
      <c r="E33" s="19"/>
      <c r="F33" s="19"/>
      <c r="G33" s="19"/>
      <c r="H33" s="19"/>
      <c r="I33" s="19"/>
      <c r="J33" s="19"/>
      <c r="K33" s="19"/>
      <c r="L33" s="19"/>
      <c r="M33" s="25"/>
      <c r="N33" s="36"/>
      <c r="O33" s="16"/>
      <c r="P33" s="60"/>
      <c r="Q33" s="21"/>
      <c r="R33" s="11"/>
      <c r="S33" s="21"/>
      <c r="T33" s="21"/>
      <c r="U33" s="26"/>
      <c r="V33" s="26"/>
      <c r="W33" s="86"/>
      <c r="X33" s="86"/>
      <c r="Y33" s="86"/>
      <c r="Z33" s="26"/>
      <c r="AA33" s="26"/>
      <c r="AB33" s="64"/>
      <c r="AC33" s="26"/>
      <c r="AD33" s="16"/>
      <c r="AE33" s="206"/>
      <c r="AF33" s="89"/>
      <c r="AG33" s="89"/>
      <c r="AH33" s="89"/>
      <c r="AI33" s="203"/>
      <c r="AJ33" s="203"/>
      <c r="AK33" s="203"/>
      <c r="AL33" s="203"/>
      <c r="AM33" s="203"/>
      <c r="AN33" s="212"/>
      <c r="AO33" s="203"/>
      <c r="AP33" s="203"/>
      <c r="AQ33" s="209"/>
      <c r="AR33" s="122"/>
    </row>
    <row r="34" spans="1:44" x14ac:dyDescent="0.35">
      <c r="A34" s="120"/>
      <c r="B34" s="18"/>
      <c r="C34" s="19"/>
      <c r="D34" s="7"/>
      <c r="E34" s="19"/>
      <c r="F34" s="19"/>
      <c r="G34" s="19"/>
      <c r="H34" s="19"/>
      <c r="I34" s="19"/>
      <c r="J34" s="19"/>
      <c r="K34" s="19"/>
      <c r="L34" s="19"/>
      <c r="M34" s="115">
        <f>SUM(M32)</f>
        <v>0</v>
      </c>
      <c r="N34" s="36"/>
      <c r="O34" s="16"/>
      <c r="P34" s="60"/>
      <c r="Q34" s="21"/>
      <c r="R34" s="11"/>
      <c r="S34" s="21"/>
      <c r="T34" s="21"/>
      <c r="U34" s="26"/>
      <c r="V34" s="26"/>
      <c r="W34" s="86"/>
      <c r="X34" s="86"/>
      <c r="Y34" s="86"/>
      <c r="Z34" s="26"/>
      <c r="AA34" s="115">
        <f>SUM(AA32)</f>
        <v>0</v>
      </c>
      <c r="AB34" s="64"/>
      <c r="AC34" s="26"/>
      <c r="AD34" s="16"/>
      <c r="AE34" s="206"/>
      <c r="AF34" s="202" t="s">
        <v>101</v>
      </c>
      <c r="AG34" s="89"/>
      <c r="AH34" s="89"/>
      <c r="AI34" s="89"/>
      <c r="AJ34" s="89"/>
      <c r="AK34" s="89"/>
      <c r="AL34" s="89"/>
      <c r="AM34" s="89"/>
      <c r="AN34" s="181"/>
      <c r="AO34" s="181"/>
      <c r="AP34" s="181"/>
      <c r="AQ34" s="209"/>
      <c r="AR34" s="122"/>
    </row>
    <row r="35" spans="1:44" x14ac:dyDescent="0.35">
      <c r="A35" s="131"/>
      <c r="B35" s="18"/>
      <c r="C35" s="19"/>
      <c r="D35" s="6"/>
      <c r="E35" s="19"/>
      <c r="F35" s="19"/>
      <c r="G35" s="19"/>
      <c r="H35" s="19"/>
      <c r="I35" s="19"/>
      <c r="J35" s="19"/>
      <c r="K35" s="19"/>
      <c r="L35" s="25"/>
      <c r="M35" s="25"/>
      <c r="N35" s="36"/>
      <c r="O35" s="16"/>
      <c r="P35" s="60"/>
      <c r="Q35" s="21"/>
      <c r="R35" s="9"/>
      <c r="S35" s="21"/>
      <c r="T35" s="21"/>
      <c r="U35" s="26"/>
      <c r="V35" s="26"/>
      <c r="W35" s="86"/>
      <c r="X35" s="86"/>
      <c r="Y35" s="86"/>
      <c r="Z35" s="26"/>
      <c r="AA35" s="26"/>
      <c r="AB35" s="64"/>
      <c r="AC35" s="26"/>
      <c r="AD35" s="16"/>
      <c r="AE35" s="206"/>
      <c r="AF35" s="89"/>
      <c r="AG35" s="89"/>
      <c r="AH35" s="89"/>
      <c r="AI35" s="89"/>
      <c r="AJ35" s="89"/>
      <c r="AK35" s="89"/>
      <c r="AL35" s="89"/>
      <c r="AM35" s="89"/>
      <c r="AN35" s="197"/>
      <c r="AO35" s="210"/>
      <c r="AP35" s="196"/>
      <c r="AQ35" s="209"/>
      <c r="AR35" s="122"/>
    </row>
    <row r="36" spans="1:44" x14ac:dyDescent="0.35">
      <c r="A36" s="120"/>
      <c r="B36" s="56"/>
      <c r="C36" s="5" t="s">
        <v>39</v>
      </c>
      <c r="D36" s="8"/>
      <c r="E36" s="19"/>
      <c r="F36" s="19"/>
      <c r="G36" s="19"/>
      <c r="H36" s="19"/>
      <c r="I36" s="19"/>
      <c r="J36" s="19"/>
      <c r="K36" s="19"/>
      <c r="L36" s="19"/>
      <c r="M36" s="25"/>
      <c r="N36" s="36"/>
      <c r="O36" s="16"/>
      <c r="P36" s="55"/>
      <c r="Q36" s="12" t="s">
        <v>39</v>
      </c>
      <c r="R36" s="9"/>
      <c r="S36" s="21"/>
      <c r="T36" s="21"/>
      <c r="U36" s="26"/>
      <c r="V36" s="26"/>
      <c r="W36" s="86"/>
      <c r="X36" s="86"/>
      <c r="Y36" s="86"/>
      <c r="Z36" s="26"/>
      <c r="AA36" s="26"/>
      <c r="AB36" s="64"/>
      <c r="AC36" s="26"/>
      <c r="AD36" s="16"/>
      <c r="AE36" s="206"/>
      <c r="AF36" s="89"/>
      <c r="AG36" s="89" t="s">
        <v>58</v>
      </c>
      <c r="AH36" s="89"/>
      <c r="AI36" s="89"/>
      <c r="AJ36" s="89"/>
      <c r="AK36" s="89"/>
      <c r="AL36" s="89"/>
      <c r="AM36" s="89"/>
      <c r="AN36" s="197">
        <f>IF(AND($M$64&gt;0,$AP$64&gt;0),AP36/$M$64,0)</f>
        <v>0</v>
      </c>
      <c r="AO36" s="210"/>
      <c r="AP36" s="211"/>
      <c r="AQ36" s="209"/>
      <c r="AR36" s="122"/>
    </row>
    <row r="37" spans="1:44" x14ac:dyDescent="0.35">
      <c r="A37" s="131"/>
      <c r="B37" s="18"/>
      <c r="C37" s="19"/>
      <c r="D37" s="6" t="s">
        <v>40</v>
      </c>
      <c r="E37" s="19"/>
      <c r="F37" s="19"/>
      <c r="G37" s="226" t="str">
        <f>IF(AND(OR(I37&gt;U37,K37&gt;U37),L37&lt;&gt;"(N)"),"(Plafond : "&amp;TEXT(U37,"# ##0 €")&amp;")","")</f>
        <v/>
      </c>
      <c r="H37" s="19"/>
      <c r="I37" s="232"/>
      <c r="J37" s="232"/>
      <c r="K37" s="232"/>
      <c r="L37" s="88" t="str">
        <f>IF(OR($O$10&lt;&gt;"",$O$12&lt;&gt;""),IF(I37&gt;$U37,"(P)",""),"(N)")</f>
        <v>(N)</v>
      </c>
      <c r="M37" s="25">
        <f>I37</f>
        <v>0</v>
      </c>
      <c r="N37" s="36"/>
      <c r="O37" s="16"/>
      <c r="P37" s="60"/>
      <c r="Q37" s="21"/>
      <c r="R37" s="9" t="s">
        <v>40</v>
      </c>
      <c r="S37" s="21"/>
      <c r="T37" s="21"/>
      <c r="U37" s="26">
        <v>2750</v>
      </c>
      <c r="V37" s="26"/>
      <c r="W37" s="233">
        <f>IF(AND(I37&gt;0,L37&lt;&gt;"(N)"),MIN(I37,$U37),0)</f>
        <v>0</v>
      </c>
      <c r="X37" s="233"/>
      <c r="Y37" s="233"/>
      <c r="Z37" s="26"/>
      <c r="AA37" s="26">
        <f>SUM(W37)*$T$69</f>
        <v>0</v>
      </c>
      <c r="AB37" s="64"/>
      <c r="AC37" s="26"/>
      <c r="AD37" s="16"/>
      <c r="AE37" s="206"/>
      <c r="AF37" s="89"/>
      <c r="AG37" s="89"/>
      <c r="AH37" s="89"/>
      <c r="AI37" s="203"/>
      <c r="AJ37" s="203"/>
      <c r="AK37" s="203"/>
      <c r="AL37" s="203"/>
      <c r="AM37" s="203"/>
      <c r="AN37" s="212"/>
      <c r="AO37" s="203"/>
      <c r="AP37" s="203"/>
      <c r="AQ37" s="209"/>
      <c r="AR37" s="122"/>
    </row>
    <row r="38" spans="1:44" x14ac:dyDescent="0.35">
      <c r="A38" s="120"/>
      <c r="B38" s="18"/>
      <c r="C38" s="19"/>
      <c r="D38" s="7" t="s">
        <v>41</v>
      </c>
      <c r="E38" s="19"/>
      <c r="F38" s="19"/>
      <c r="G38" s="19"/>
      <c r="H38" s="19"/>
      <c r="I38" s="19"/>
      <c r="J38" s="19"/>
      <c r="K38" s="19"/>
      <c r="L38" s="19"/>
      <c r="M38" s="25"/>
      <c r="N38" s="36"/>
      <c r="O38" s="16"/>
      <c r="P38" s="60"/>
      <c r="Q38" s="21"/>
      <c r="R38" s="11"/>
      <c r="S38" s="21"/>
      <c r="T38" s="21"/>
      <c r="U38" s="26"/>
      <c r="V38" s="26"/>
      <c r="W38" s="26"/>
      <c r="X38" s="26"/>
      <c r="Y38" s="26"/>
      <c r="Z38" s="26"/>
      <c r="AA38" s="26"/>
      <c r="AB38" s="64"/>
      <c r="AC38" s="26"/>
      <c r="AD38" s="16"/>
      <c r="AE38" s="206"/>
      <c r="AF38" s="191"/>
      <c r="AG38" s="89" t="s">
        <v>60</v>
      </c>
      <c r="AH38" s="89"/>
      <c r="AI38" s="89"/>
      <c r="AJ38" s="89"/>
      <c r="AK38" s="89"/>
      <c r="AL38" s="89"/>
      <c r="AM38" s="89"/>
      <c r="AN38" s="197">
        <f>IF(AND($M$64&gt;0,$AP$64&gt;0),AP38/$M$64,0)</f>
        <v>0</v>
      </c>
      <c r="AO38" s="210"/>
      <c r="AP38" s="211"/>
      <c r="AQ38" s="209"/>
      <c r="AR38" s="122"/>
    </row>
    <row r="39" spans="1:44" x14ac:dyDescent="0.35">
      <c r="A39" s="131"/>
      <c r="B39" s="18"/>
      <c r="C39" s="19"/>
      <c r="D39" s="6"/>
      <c r="E39" s="19"/>
      <c r="F39" s="19"/>
      <c r="G39" s="19"/>
      <c r="H39" s="19"/>
      <c r="I39" s="19"/>
      <c r="J39" s="19"/>
      <c r="K39" s="19"/>
      <c r="L39" s="25"/>
      <c r="M39" s="115">
        <f>SUM(M37)</f>
        <v>0</v>
      </c>
      <c r="N39" s="36"/>
      <c r="O39" s="16"/>
      <c r="P39" s="60"/>
      <c r="Q39" s="21"/>
      <c r="R39" s="9"/>
      <c r="S39" s="21"/>
      <c r="T39" s="21"/>
      <c r="U39" s="26"/>
      <c r="V39" s="26"/>
      <c r="W39" s="26"/>
      <c r="X39" s="26"/>
      <c r="Y39" s="26"/>
      <c r="Z39" s="26"/>
      <c r="AA39" s="115">
        <f>SUM(AA37)</f>
        <v>0</v>
      </c>
      <c r="AB39" s="64"/>
      <c r="AC39" s="26"/>
      <c r="AD39" s="16"/>
      <c r="AE39" s="206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218"/>
      <c r="AQ39" s="207"/>
      <c r="AR39" s="122"/>
    </row>
    <row r="40" spans="1:44" x14ac:dyDescent="0.35">
      <c r="A40" s="120"/>
      <c r="B40" s="18"/>
      <c r="C40" s="19"/>
      <c r="D40" s="7"/>
      <c r="E40" s="19"/>
      <c r="F40" s="19"/>
      <c r="G40" s="19"/>
      <c r="H40" s="19"/>
      <c r="I40" s="19"/>
      <c r="J40" s="19"/>
      <c r="K40" s="19"/>
      <c r="L40" s="19"/>
      <c r="M40" s="25"/>
      <c r="N40" s="36"/>
      <c r="O40" s="16"/>
      <c r="P40" s="60"/>
      <c r="Q40" s="21"/>
      <c r="R40" s="9"/>
      <c r="S40" s="21"/>
      <c r="T40" s="21"/>
      <c r="U40" s="26"/>
      <c r="V40" s="26"/>
      <c r="W40" s="26"/>
      <c r="X40" s="26"/>
      <c r="Y40" s="26"/>
      <c r="Z40" s="26"/>
      <c r="AA40" s="26"/>
      <c r="AB40" s="64"/>
      <c r="AC40" s="26"/>
      <c r="AD40" s="16"/>
      <c r="AE40" s="206"/>
      <c r="AF40" s="89"/>
      <c r="AG40" s="201" t="s">
        <v>103</v>
      </c>
      <c r="AH40" s="89"/>
      <c r="AI40" s="89"/>
      <c r="AJ40" s="89"/>
      <c r="AK40" s="89"/>
      <c r="AL40" s="89"/>
      <c r="AM40" s="89"/>
      <c r="AN40" s="198">
        <f>SUM(AN36,AN38)</f>
        <v>0</v>
      </c>
      <c r="AO40" s="210"/>
      <c r="AP40" s="199">
        <f>SUM(AP36,AP38)</f>
        <v>0</v>
      </c>
      <c r="AQ40" s="209"/>
      <c r="AR40" s="122"/>
    </row>
    <row r="41" spans="1:44" x14ac:dyDescent="0.35">
      <c r="A41" s="120"/>
      <c r="B41" s="18"/>
      <c r="C41" s="19"/>
      <c r="D41" s="7"/>
      <c r="E41" s="19"/>
      <c r="F41" s="19"/>
      <c r="G41" s="19"/>
      <c r="H41" s="19"/>
      <c r="I41" s="19"/>
      <c r="J41" s="19"/>
      <c r="K41" s="19"/>
      <c r="L41" s="19"/>
      <c r="M41" s="25"/>
      <c r="N41" s="36"/>
      <c r="O41" s="16"/>
      <c r="P41" s="60"/>
      <c r="Q41" s="21"/>
      <c r="R41" s="11"/>
      <c r="S41" s="21"/>
      <c r="T41" s="21"/>
      <c r="U41" s="26"/>
      <c r="V41" s="26"/>
      <c r="W41" s="26"/>
      <c r="X41" s="26"/>
      <c r="Y41" s="26"/>
      <c r="Z41" s="26"/>
      <c r="AA41" s="26"/>
      <c r="AB41" s="64"/>
      <c r="AC41" s="26"/>
      <c r="AD41" s="16"/>
      <c r="AE41" s="206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196"/>
      <c r="AQ41" s="209"/>
      <c r="AR41" s="122"/>
    </row>
    <row r="42" spans="1:44" x14ac:dyDescent="0.35">
      <c r="A42" s="131"/>
      <c r="B42" s="18"/>
      <c r="C42" s="19"/>
      <c r="D42" s="6"/>
      <c r="E42" s="19"/>
      <c r="F42" s="19"/>
      <c r="G42" s="19"/>
      <c r="H42" s="19"/>
      <c r="I42" s="19"/>
      <c r="J42" s="19"/>
      <c r="K42" s="19"/>
      <c r="L42" s="25"/>
      <c r="M42" s="25"/>
      <c r="N42" s="36"/>
      <c r="O42" s="16"/>
      <c r="P42" s="189"/>
      <c r="Q42" s="190" t="s">
        <v>104</v>
      </c>
      <c r="R42" s="178"/>
      <c r="S42" s="179"/>
      <c r="T42" s="160"/>
      <c r="U42" s="161"/>
      <c r="V42" s="161"/>
      <c r="W42" s="186"/>
      <c r="X42" s="186"/>
      <c r="Y42" s="186"/>
      <c r="Z42" s="186"/>
      <c r="AA42" s="193">
        <f>SUM(AA29,AA34,AA39)</f>
        <v>0</v>
      </c>
      <c r="AB42" s="159"/>
      <c r="AC42" s="26"/>
      <c r="AD42" s="16"/>
      <c r="AE42" s="206"/>
      <c r="AF42" s="89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209"/>
      <c r="AR42" s="122"/>
    </row>
    <row r="43" spans="1:44" x14ac:dyDescent="0.35">
      <c r="A43" s="131"/>
      <c r="B43" s="18"/>
      <c r="C43" s="19"/>
      <c r="D43" s="6"/>
      <c r="E43" s="19"/>
      <c r="F43" s="19"/>
      <c r="G43" s="19"/>
      <c r="H43" s="19"/>
      <c r="I43" s="19"/>
      <c r="J43" s="19"/>
      <c r="K43" s="19"/>
      <c r="L43" s="25"/>
      <c r="M43" s="25"/>
      <c r="N43" s="36"/>
      <c r="O43" s="16"/>
      <c r="P43" s="180"/>
      <c r="Q43" s="182"/>
      <c r="R43" s="192"/>
      <c r="S43" s="182"/>
      <c r="T43" s="21"/>
      <c r="U43" s="26"/>
      <c r="V43" s="26"/>
      <c r="W43" s="86"/>
      <c r="X43" s="86"/>
      <c r="Y43" s="86"/>
      <c r="Z43" s="86"/>
      <c r="AA43" s="86"/>
      <c r="AB43" s="64"/>
      <c r="AC43" s="26"/>
      <c r="AD43" s="16"/>
      <c r="AE43" s="206"/>
      <c r="AF43" s="89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207"/>
      <c r="AR43" s="122"/>
    </row>
    <row r="44" spans="1:44" x14ac:dyDescent="0.35">
      <c r="A44" s="131"/>
      <c r="B44" s="18"/>
      <c r="C44" s="92"/>
      <c r="D44" s="51"/>
      <c r="E44" s="51"/>
      <c r="F44" s="51"/>
      <c r="G44" s="51"/>
      <c r="H44" s="51"/>
      <c r="I44" s="51"/>
      <c r="J44" s="51"/>
      <c r="K44" s="51"/>
      <c r="L44" s="93"/>
      <c r="M44" s="25"/>
      <c r="N44" s="36"/>
      <c r="O44" s="16"/>
      <c r="P44" s="189"/>
      <c r="Q44" s="190" t="s">
        <v>107</v>
      </c>
      <c r="R44" s="173"/>
      <c r="S44" s="173"/>
      <c r="T44" s="175" t="s">
        <v>110</v>
      </c>
      <c r="U44" s="158"/>
      <c r="V44" s="158"/>
      <c r="W44" s="194">
        <f>IF(M64&gt;0,(((W74-SUM(W32,Y32))*(1-T69))+((M64-SUM(I32,K32))-(W74-SUM(W32,Y32)))*(1-80%)+(SUM(W32,Y32))*(1-80%)+(SUM(I32,K32)-SUM(W32,Y32))*(1-80%))/M64,0)</f>
        <v>0</v>
      </c>
      <c r="X44" s="173"/>
      <c r="Y44" s="173"/>
      <c r="Z44" s="173"/>
      <c r="AA44" s="173"/>
      <c r="AB44" s="159"/>
      <c r="AC44" s="26"/>
      <c r="AD44" s="16"/>
      <c r="AE44" s="206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96"/>
      <c r="AQ44" s="209"/>
      <c r="AR44" s="122"/>
    </row>
    <row r="45" spans="1:44" x14ac:dyDescent="0.35">
      <c r="A45" s="131"/>
      <c r="B45" s="18"/>
      <c r="C45" s="56"/>
      <c r="D45" s="91" t="s">
        <v>89</v>
      </c>
      <c r="E45" s="19"/>
      <c r="F45" s="19"/>
      <c r="G45" s="19"/>
      <c r="H45" s="19"/>
      <c r="I45" s="19"/>
      <c r="J45" s="19"/>
      <c r="K45" s="152"/>
      <c r="L45" s="94"/>
      <c r="M45" s="25"/>
      <c r="N45" s="36"/>
      <c r="O45" s="16"/>
      <c r="P45" s="180"/>
      <c r="Q45" s="191"/>
      <c r="R45" s="191"/>
      <c r="S45" s="191"/>
      <c r="W45" s="191"/>
      <c r="X45" s="191"/>
      <c r="Y45" s="191"/>
      <c r="Z45" s="191"/>
      <c r="AA45" s="191"/>
      <c r="AB45" s="64"/>
      <c r="AC45" s="26"/>
      <c r="AD45" s="16"/>
      <c r="AE45" s="206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196"/>
      <c r="AQ45" s="209"/>
      <c r="AR45" s="122"/>
    </row>
    <row r="46" spans="1:44" x14ac:dyDescent="0.35">
      <c r="A46" s="120"/>
      <c r="B46" s="18"/>
      <c r="C46" s="56"/>
      <c r="D46" s="7" t="s">
        <v>87</v>
      </c>
      <c r="E46" s="19"/>
      <c r="F46" s="19"/>
      <c r="G46" s="19"/>
      <c r="H46" s="19"/>
      <c r="I46" s="19"/>
      <c r="J46" s="19"/>
      <c r="K46" s="19"/>
      <c r="L46" s="94"/>
      <c r="M46" s="25"/>
      <c r="N46" s="36"/>
      <c r="O46" s="16"/>
      <c r="P46" s="180"/>
      <c r="Q46" s="183" t="s">
        <v>106</v>
      </c>
      <c r="R46" s="191"/>
      <c r="S46" s="191"/>
      <c r="W46" s="191"/>
      <c r="X46" s="191"/>
      <c r="Y46" s="191"/>
      <c r="Z46" s="191"/>
      <c r="AA46" s="187">
        <f>M64</f>
        <v>0</v>
      </c>
      <c r="AB46" s="64"/>
      <c r="AC46" s="26"/>
      <c r="AD46" s="16"/>
      <c r="AE46" s="206"/>
      <c r="AF46" s="89"/>
      <c r="AG46" s="176"/>
      <c r="AH46" s="89"/>
      <c r="AI46" s="89"/>
      <c r="AJ46" s="89"/>
      <c r="AK46" s="89"/>
      <c r="AL46" s="89"/>
      <c r="AM46" s="89"/>
      <c r="AN46" s="89"/>
      <c r="AO46" s="89"/>
      <c r="AP46" s="196"/>
      <c r="AQ46" s="209"/>
      <c r="AR46" s="122"/>
    </row>
    <row r="47" spans="1:44" x14ac:dyDescent="0.35">
      <c r="A47" s="120"/>
      <c r="B47" s="18"/>
      <c r="C47" s="18"/>
      <c r="D47" s="6"/>
      <c r="E47" s="19"/>
      <c r="F47" s="19"/>
      <c r="G47" s="19"/>
      <c r="H47" s="19"/>
      <c r="I47" s="19"/>
      <c r="J47" s="19"/>
      <c r="K47" s="19"/>
      <c r="L47" s="95"/>
      <c r="M47" s="25"/>
      <c r="N47" s="36"/>
      <c r="O47" s="16"/>
      <c r="P47" s="180"/>
      <c r="Q47" s="191"/>
      <c r="R47" s="191"/>
      <c r="S47" s="191"/>
      <c r="W47" s="191"/>
      <c r="X47" s="191"/>
      <c r="Y47" s="191"/>
      <c r="Z47" s="191"/>
      <c r="AA47" s="191"/>
      <c r="AB47" s="64"/>
      <c r="AC47" s="26"/>
      <c r="AD47" s="16"/>
      <c r="AE47" s="206"/>
      <c r="AF47" s="89"/>
      <c r="AG47" s="241" t="str">
        <f>IF(AN40&lt;W44,IF(AND(W74&lt;M64,W44&gt;1-T69),"Compte tenu du plafonnement des dépenses prévisionnelles, l","L")&amp;"e financement apporté par le Maître d'Ouvrage doit être de "&amp;TEXT(W44,"#0,0%")&amp;" "&amp;W48&amp;" minimum.","")</f>
        <v/>
      </c>
      <c r="AH47" s="241"/>
      <c r="AI47" s="241"/>
      <c r="AJ47" s="241"/>
      <c r="AK47" s="241"/>
      <c r="AL47" s="241"/>
      <c r="AM47" s="241"/>
      <c r="AN47" s="241"/>
      <c r="AO47" s="241"/>
      <c r="AP47" s="241"/>
      <c r="AQ47" s="207"/>
      <c r="AR47" s="122"/>
    </row>
    <row r="48" spans="1:44" x14ac:dyDescent="0.35">
      <c r="A48" s="131"/>
      <c r="B48" s="18"/>
      <c r="C48" s="18"/>
      <c r="D48" s="111" t="s">
        <v>88</v>
      </c>
      <c r="E48" s="111"/>
      <c r="F48" s="111"/>
      <c r="G48" s="111"/>
      <c r="H48" s="111"/>
      <c r="I48" s="102" t="s">
        <v>65</v>
      </c>
      <c r="J48" s="143"/>
      <c r="K48" s="102" t="s">
        <v>66</v>
      </c>
      <c r="L48" s="94"/>
      <c r="M48" s="25"/>
      <c r="N48" s="36"/>
      <c r="O48" s="16"/>
      <c r="P48" s="180"/>
      <c r="Q48" s="192" t="str">
        <f>"Maître d'Ouvrage (minimum "&amp;TEXT(W44,"#0,0%")&amp;") :"</f>
        <v>Maître d'Ouvrage (minimum 0,0%) :</v>
      </c>
      <c r="R48" s="182"/>
      <c r="S48" s="182"/>
      <c r="T48" s="21"/>
      <c r="U48" s="26"/>
      <c r="V48" s="26"/>
      <c r="W48" s="195" t="str">
        <f>"("&amp;TEXT(M64*W44,"# ##0,00 €")&amp;")"</f>
        <v>(0,00 €)</v>
      </c>
      <c r="X48" s="86"/>
      <c r="Y48" s="86"/>
      <c r="Z48" s="86"/>
      <c r="AA48" s="86">
        <f>AP40</f>
        <v>0</v>
      </c>
      <c r="AB48" s="64"/>
      <c r="AC48" s="26"/>
      <c r="AD48" s="16"/>
      <c r="AE48" s="206"/>
      <c r="AF48" s="89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09"/>
      <c r="AR48" s="122"/>
    </row>
    <row r="49" spans="1:44" x14ac:dyDescent="0.35">
      <c r="A49" s="120"/>
      <c r="B49" s="18"/>
      <c r="C49" s="18"/>
      <c r="D49" s="101" t="s">
        <v>90</v>
      </c>
      <c r="E49" s="111"/>
      <c r="F49" s="111"/>
      <c r="G49" s="111"/>
      <c r="H49" s="111"/>
      <c r="I49" s="112" t="str">
        <f>IF(AND(I32&gt;0,O10&lt;&gt;"",K45&lt;&gt;""),T71,"")</f>
        <v/>
      </c>
      <c r="J49" s="111"/>
      <c r="K49" s="112" t="str">
        <f>IF(AND(K32&gt;0,O12&lt;&gt;"",K45&lt;&gt;""),U71,"")</f>
        <v/>
      </c>
      <c r="L49" s="95"/>
      <c r="M49" s="25"/>
      <c r="N49" s="36"/>
      <c r="O49" s="16"/>
      <c r="P49" s="180"/>
      <c r="Q49" s="191"/>
      <c r="R49" s="191"/>
      <c r="S49" s="191"/>
      <c r="W49" s="191"/>
      <c r="X49" s="191"/>
      <c r="Y49" s="191"/>
      <c r="Z49" s="191"/>
      <c r="AA49" s="191"/>
      <c r="AB49" s="64"/>
      <c r="AC49" s="26"/>
      <c r="AD49" s="16"/>
      <c r="AE49" s="206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96"/>
      <c r="AQ49" s="209"/>
      <c r="AR49" s="122"/>
    </row>
    <row r="50" spans="1:44" x14ac:dyDescent="0.35">
      <c r="A50" s="120"/>
      <c r="B50" s="18"/>
      <c r="C50" s="96"/>
      <c r="D50" s="99"/>
      <c r="E50" s="97"/>
      <c r="F50" s="97"/>
      <c r="G50" s="97"/>
      <c r="H50" s="97"/>
      <c r="I50" s="97"/>
      <c r="J50" s="97"/>
      <c r="K50" s="97"/>
      <c r="L50" s="100"/>
      <c r="M50" s="25"/>
      <c r="N50" s="36"/>
      <c r="O50" s="16"/>
      <c r="P50" s="180"/>
      <c r="Q50" s="192" t="s">
        <v>105</v>
      </c>
      <c r="R50" s="191"/>
      <c r="S50" s="191"/>
      <c r="W50" s="191"/>
      <c r="X50" s="191"/>
      <c r="Y50" s="191"/>
      <c r="Z50" s="191"/>
      <c r="AA50" s="86">
        <f>AP27+AP28</f>
        <v>0</v>
      </c>
      <c r="AB50" s="64"/>
      <c r="AC50" s="26"/>
      <c r="AD50" s="16"/>
      <c r="AE50" s="206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196"/>
      <c r="AQ50" s="209"/>
      <c r="AR50" s="122"/>
    </row>
    <row r="51" spans="1:44" x14ac:dyDescent="0.35">
      <c r="A51" s="131"/>
      <c r="B51" s="18"/>
      <c r="C51" s="19"/>
      <c r="D51" s="6"/>
      <c r="E51" s="19"/>
      <c r="F51" s="19"/>
      <c r="G51" s="19"/>
      <c r="H51" s="19"/>
      <c r="I51" s="19"/>
      <c r="J51" s="19"/>
      <c r="K51" s="19"/>
      <c r="L51" s="25"/>
      <c r="M51" s="25"/>
      <c r="N51" s="36"/>
      <c r="O51" s="16"/>
      <c r="P51" s="180"/>
      <c r="Q51" s="183"/>
      <c r="R51" s="182"/>
      <c r="S51" s="182"/>
      <c r="T51" s="21"/>
      <c r="U51" s="26"/>
      <c r="V51" s="26"/>
      <c r="W51" s="86"/>
      <c r="X51" s="86"/>
      <c r="Y51" s="86"/>
      <c r="Z51" s="86"/>
      <c r="AA51" s="187"/>
      <c r="AB51" s="64"/>
      <c r="AC51" s="26"/>
      <c r="AD51" s="16"/>
      <c r="AE51" s="206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196"/>
      <c r="AQ51" s="209"/>
      <c r="AR51" s="122"/>
    </row>
    <row r="52" spans="1:44" x14ac:dyDescent="0.35">
      <c r="A52" s="131"/>
      <c r="B52" s="18"/>
      <c r="C52" s="242" t="str">
        <f>IF(AND(SUM(I32,K32)&gt;0,K45=""),"Veuillez renseigner le nombre d'abri(s) préalablement cofinancé(s).","")</f>
        <v/>
      </c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36"/>
      <c r="O52" s="16"/>
      <c r="P52" s="180"/>
      <c r="Q52" s="183" t="s">
        <v>108</v>
      </c>
      <c r="R52" s="182"/>
      <c r="S52" s="182"/>
      <c r="T52" s="21"/>
      <c r="U52" s="26"/>
      <c r="V52" s="26"/>
      <c r="W52" s="86"/>
      <c r="X52" s="86"/>
      <c r="Y52" s="86"/>
      <c r="Z52" s="86"/>
      <c r="AA52" s="187">
        <f>MAX(MIN(AA46-(AA50+AA48),AA42),0)</f>
        <v>0</v>
      </c>
      <c r="AB52" s="64"/>
      <c r="AC52" s="26"/>
      <c r="AD52" s="16"/>
      <c r="AE52" s="206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196"/>
      <c r="AQ52" s="209"/>
      <c r="AR52" s="122"/>
    </row>
    <row r="53" spans="1:44" x14ac:dyDescent="0.35">
      <c r="A53" s="131"/>
      <c r="B53" s="18"/>
      <c r="C53" s="19"/>
      <c r="D53" s="6"/>
      <c r="E53" s="19"/>
      <c r="F53" s="19"/>
      <c r="G53" s="19"/>
      <c r="H53" s="19"/>
      <c r="I53" s="19"/>
      <c r="J53" s="19"/>
      <c r="K53" s="19"/>
      <c r="L53" s="25"/>
      <c r="M53" s="25"/>
      <c r="N53" s="36"/>
      <c r="O53" s="16"/>
      <c r="P53" s="60"/>
      <c r="Q53" s="157"/>
      <c r="R53" s="21"/>
      <c r="S53" s="21"/>
      <c r="T53" s="21"/>
      <c r="U53" s="26"/>
      <c r="V53" s="26"/>
      <c r="W53" s="26"/>
      <c r="X53" s="26"/>
      <c r="Y53" s="26"/>
      <c r="Z53" s="26"/>
      <c r="AA53" s="156"/>
      <c r="AB53" s="64"/>
      <c r="AC53" s="26"/>
      <c r="AD53" s="16"/>
      <c r="AE53" s="206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207"/>
      <c r="AR53" s="122"/>
    </row>
    <row r="54" spans="1:44" x14ac:dyDescent="0.35">
      <c r="A54" s="131"/>
      <c r="B54" s="18"/>
      <c r="C54" s="19"/>
      <c r="D54" s="6"/>
      <c r="E54" s="19"/>
      <c r="F54" s="19"/>
      <c r="G54" s="19"/>
      <c r="H54" s="19"/>
      <c r="I54" s="19"/>
      <c r="J54" s="19"/>
      <c r="K54" s="19"/>
      <c r="L54" s="25"/>
      <c r="M54" s="25"/>
      <c r="N54" s="36"/>
      <c r="O54" s="16"/>
      <c r="P54" s="60"/>
      <c r="Q54" s="21"/>
      <c r="T54" s="21"/>
      <c r="U54" s="26"/>
      <c r="V54" s="26"/>
      <c r="W54" s="26"/>
      <c r="X54" s="26"/>
      <c r="Y54" s="26"/>
      <c r="Z54" s="26"/>
      <c r="AA54" s="26"/>
      <c r="AB54" s="64"/>
      <c r="AC54" s="26"/>
      <c r="AD54" s="16"/>
      <c r="AE54" s="206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207"/>
      <c r="AR54" s="122"/>
    </row>
    <row r="55" spans="1:44" x14ac:dyDescent="0.35">
      <c r="A55" s="131"/>
      <c r="B55" s="18"/>
      <c r="C55" s="19"/>
      <c r="D55" s="6"/>
      <c r="E55" s="19"/>
      <c r="F55" s="19"/>
      <c r="G55" s="19"/>
      <c r="H55" s="19"/>
      <c r="I55" s="19"/>
      <c r="J55" s="19"/>
      <c r="K55" s="19"/>
      <c r="L55" s="25"/>
      <c r="M55" s="25"/>
      <c r="N55" s="36"/>
      <c r="O55" s="16"/>
      <c r="P55" s="162"/>
      <c r="Q55" s="163"/>
      <c r="R55" s="170"/>
      <c r="S55" s="170"/>
      <c r="T55" s="163"/>
      <c r="U55" s="164"/>
      <c r="V55" s="164"/>
      <c r="W55" s="164"/>
      <c r="X55" s="164"/>
      <c r="Y55" s="164"/>
      <c r="Z55" s="164"/>
      <c r="AA55" s="164"/>
      <c r="AB55" s="165"/>
      <c r="AC55" s="26"/>
      <c r="AD55" s="16"/>
      <c r="AE55" s="206"/>
      <c r="AF55" s="89"/>
      <c r="AG55" s="242" t="str">
        <f>IF(AP64&lt;M64,"Les recettes sont inférieures de "&amp;TEXT(M64-AP64,"# ##0,00 €")&amp;" par rapport aux dépenses.",IF(AP64&gt;M64,"Les recettes sont supérieures de "&amp;TEXT(AP64-M64,"# ##0,00 €")&amp;" par rapport aux dépenses.",""))</f>
        <v/>
      </c>
      <c r="AH55" s="242"/>
      <c r="AI55" s="242"/>
      <c r="AJ55" s="242"/>
      <c r="AK55" s="242"/>
      <c r="AL55" s="242"/>
      <c r="AM55" s="242"/>
      <c r="AN55" s="242"/>
      <c r="AO55" s="242"/>
      <c r="AP55" s="242"/>
      <c r="AQ55" s="207"/>
      <c r="AR55" s="122"/>
    </row>
    <row r="56" spans="1:44" x14ac:dyDescent="0.35">
      <c r="A56" s="131"/>
      <c r="B56" s="18"/>
      <c r="C56" s="19"/>
      <c r="D56" s="6"/>
      <c r="E56" s="19"/>
      <c r="F56" s="19"/>
      <c r="G56" s="19"/>
      <c r="H56" s="19"/>
      <c r="I56" s="19"/>
      <c r="J56" s="19"/>
      <c r="K56" s="19"/>
      <c r="L56" s="25"/>
      <c r="M56" s="25"/>
      <c r="N56" s="36"/>
      <c r="O56" s="16"/>
      <c r="P56" s="166"/>
      <c r="Q56" s="167"/>
      <c r="R56" s="171"/>
      <c r="S56" s="171"/>
      <c r="T56" s="167"/>
      <c r="U56" s="168"/>
      <c r="V56" s="168"/>
      <c r="W56" s="168"/>
      <c r="X56" s="168"/>
      <c r="Y56" s="168"/>
      <c r="Z56" s="168"/>
      <c r="AA56" s="168"/>
      <c r="AB56" s="169"/>
      <c r="AC56" s="26"/>
      <c r="AD56" s="16"/>
      <c r="AE56" s="206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207"/>
      <c r="AR56" s="122"/>
    </row>
    <row r="57" spans="1:44" x14ac:dyDescent="0.35">
      <c r="A57" s="120"/>
      <c r="B57" s="18"/>
      <c r="C57" s="16"/>
      <c r="D57" s="19"/>
      <c r="E57" s="19"/>
      <c r="F57" s="19"/>
      <c r="G57" s="19"/>
      <c r="H57" s="19"/>
      <c r="I57" s="16"/>
      <c r="J57" s="19"/>
      <c r="K57" s="16"/>
      <c r="L57" s="19"/>
      <c r="M57" s="16"/>
      <c r="N57" s="36"/>
      <c r="O57" s="16"/>
      <c r="P57" s="60"/>
      <c r="Q57" s="21"/>
      <c r="T57" s="21"/>
      <c r="U57" s="26"/>
      <c r="V57" s="26"/>
      <c r="Z57" s="26"/>
      <c r="AA57" s="26"/>
      <c r="AB57" s="64"/>
      <c r="AC57" s="26"/>
      <c r="AD57" s="16"/>
      <c r="AE57" s="206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196"/>
      <c r="AQ57" s="209"/>
      <c r="AR57" s="122"/>
    </row>
    <row r="58" spans="1:44" x14ac:dyDescent="0.35">
      <c r="A58" s="120"/>
      <c r="B58" s="57"/>
      <c r="C58" s="21" t="str">
        <f>IF(OR(J23="(P)",L23="(P)",J25="(P)",L25="(P)",J27="(P)",L27="(P)",J32="(P)",L32="(P)",L37="(P)"),"(P) Dépense(s) plafonnée(s). ","")&amp;IF(L37="(N)","(N) Dépense(s) non éligible(s).","")</f>
        <v>(N) Dépense(s) non éligible(s).</v>
      </c>
      <c r="D58" s="77"/>
      <c r="E58" s="77"/>
      <c r="F58" s="19"/>
      <c r="G58" s="19"/>
      <c r="H58" s="19"/>
      <c r="I58" s="19"/>
      <c r="J58" s="19"/>
      <c r="K58" s="19"/>
      <c r="L58" s="19"/>
      <c r="M58" s="25"/>
      <c r="N58" s="36"/>
      <c r="O58" s="16"/>
      <c r="P58" s="60"/>
      <c r="Q58" s="16"/>
      <c r="T58" s="16"/>
      <c r="U58" s="16"/>
      <c r="V58" s="26"/>
      <c r="Z58" s="16"/>
      <c r="AA58" s="26"/>
      <c r="AB58" s="64"/>
      <c r="AC58" s="26"/>
      <c r="AD58" s="16"/>
      <c r="AE58" s="206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196"/>
      <c r="AQ58" s="209"/>
      <c r="AR58" s="122"/>
    </row>
    <row r="59" spans="1:44" x14ac:dyDescent="0.35">
      <c r="A59" s="120"/>
      <c r="B59" s="58"/>
      <c r="C59" s="8"/>
      <c r="D59" s="19"/>
      <c r="E59" s="19"/>
      <c r="F59" s="19"/>
      <c r="G59" s="19"/>
      <c r="H59" s="19"/>
      <c r="I59" s="19"/>
      <c r="J59" s="19"/>
      <c r="K59" s="19"/>
      <c r="L59" s="19"/>
      <c r="M59" s="25"/>
      <c r="N59" s="36"/>
      <c r="O59" s="16"/>
      <c r="P59" s="60"/>
      <c r="Q59" s="16"/>
      <c r="R59" s="103">
        <v>0</v>
      </c>
      <c r="S59" s="104">
        <v>0.8</v>
      </c>
      <c r="T59" s="16"/>
      <c r="U59" s="16"/>
      <c r="V59" s="26"/>
      <c r="Z59" s="16"/>
      <c r="AA59" s="26"/>
      <c r="AB59" s="64"/>
      <c r="AC59" s="26"/>
      <c r="AD59" s="16"/>
      <c r="AE59" s="206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196"/>
      <c r="AQ59" s="209"/>
      <c r="AR59" s="122"/>
    </row>
    <row r="60" spans="1:44" x14ac:dyDescent="0.35">
      <c r="A60" s="120"/>
      <c r="B60" s="57"/>
      <c r="C60" s="9" t="s">
        <v>94</v>
      </c>
      <c r="D60" s="19"/>
      <c r="E60" s="19"/>
      <c r="F60" s="19"/>
      <c r="G60" s="19"/>
      <c r="H60" s="19"/>
      <c r="I60" s="19"/>
      <c r="J60" s="19"/>
      <c r="K60" s="19"/>
      <c r="L60" s="19"/>
      <c r="M60" s="25"/>
      <c r="N60" s="36"/>
      <c r="O60" s="16"/>
      <c r="P60" s="60"/>
      <c r="Q60" s="16"/>
      <c r="R60" s="105">
        <v>1</v>
      </c>
      <c r="S60" s="106">
        <v>0.6</v>
      </c>
      <c r="T60" s="9"/>
      <c r="U60" s="21"/>
      <c r="V60" s="26"/>
      <c r="Z60" s="16"/>
      <c r="AA60" s="26"/>
      <c r="AB60" s="64"/>
      <c r="AC60" s="26"/>
      <c r="AD60" s="16"/>
      <c r="AE60" s="206"/>
      <c r="AF60" s="89"/>
      <c r="AG60" s="191"/>
      <c r="AH60" s="89"/>
      <c r="AI60" s="89"/>
      <c r="AJ60" s="89"/>
      <c r="AK60" s="89"/>
      <c r="AL60" s="89"/>
      <c r="AM60" s="89"/>
      <c r="AN60" s="89"/>
      <c r="AO60" s="89"/>
      <c r="AP60" s="89"/>
      <c r="AQ60" s="207"/>
      <c r="AR60" s="122"/>
    </row>
    <row r="61" spans="1:44" x14ac:dyDescent="0.35">
      <c r="A61" s="120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33"/>
      <c r="O61" s="16"/>
      <c r="P61" s="60"/>
      <c r="Q61" s="16"/>
      <c r="R61" s="105">
        <v>2</v>
      </c>
      <c r="S61" s="106">
        <v>0.4</v>
      </c>
      <c r="T61" s="16"/>
      <c r="U61" s="16"/>
      <c r="V61" s="26"/>
      <c r="Z61" s="16"/>
      <c r="AA61" s="26"/>
      <c r="AB61" s="64"/>
      <c r="AC61" s="21"/>
      <c r="AD61" s="16"/>
      <c r="AE61" s="206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207"/>
      <c r="AR61" s="122"/>
    </row>
    <row r="62" spans="1:44" x14ac:dyDescent="0.35">
      <c r="A62" s="120"/>
      <c r="B62" s="20"/>
      <c r="C62" s="9" t="s">
        <v>42</v>
      </c>
      <c r="D62" s="19"/>
      <c r="E62" s="19"/>
      <c r="F62" s="19"/>
      <c r="G62" s="19"/>
      <c r="H62" s="19"/>
      <c r="I62" s="19"/>
      <c r="J62" s="19"/>
      <c r="K62" s="19"/>
      <c r="L62" s="19"/>
      <c r="M62" s="87" t="s">
        <v>95</v>
      </c>
      <c r="N62" s="33"/>
      <c r="O62" s="16"/>
      <c r="P62" s="60"/>
      <c r="Q62" s="21"/>
      <c r="R62" s="107">
        <v>3</v>
      </c>
      <c r="S62" s="108">
        <v>0</v>
      </c>
      <c r="T62" s="16"/>
      <c r="U62" s="16"/>
      <c r="V62" s="26"/>
      <c r="Z62" s="16"/>
      <c r="AA62" s="26"/>
      <c r="AB62" s="64"/>
      <c r="AC62" s="21"/>
      <c r="AD62" s="16"/>
      <c r="AE62" s="213"/>
      <c r="AF62" s="203"/>
      <c r="AG62" s="181"/>
      <c r="AH62" s="89"/>
      <c r="AI62" s="89"/>
      <c r="AJ62" s="89"/>
      <c r="AK62" s="89"/>
      <c r="AL62" s="89"/>
      <c r="AM62" s="89"/>
      <c r="AN62" s="89"/>
      <c r="AO62" s="89"/>
      <c r="AP62" s="177" t="str">
        <f>IF(SUM(AP27:AP28)&gt;0,"Joindre à la demande les justificatifs de subvention des autres financeurs.","")</f>
        <v/>
      </c>
      <c r="AQ62" s="207"/>
      <c r="AR62" s="122"/>
    </row>
    <row r="63" spans="1:44" x14ac:dyDescent="0.35">
      <c r="A63" s="120"/>
      <c r="B63" s="5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6"/>
      <c r="P63" s="60"/>
      <c r="Q63" s="21"/>
      <c r="R63" s="16"/>
      <c r="S63" s="16"/>
      <c r="T63" s="16"/>
      <c r="U63" s="16"/>
      <c r="V63" s="26"/>
      <c r="Z63" s="26"/>
      <c r="AA63" s="26"/>
      <c r="AB63" s="64"/>
      <c r="AC63" s="32"/>
      <c r="AD63" s="16"/>
      <c r="AE63" s="206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207"/>
      <c r="AR63" s="122"/>
    </row>
    <row r="64" spans="1:44" ht="15" thickBot="1" x14ac:dyDescent="0.4">
      <c r="A64" s="120"/>
      <c r="B64" s="59"/>
      <c r="C64" s="37" t="s">
        <v>6</v>
      </c>
      <c r="D64" s="38"/>
      <c r="E64" s="38"/>
      <c r="F64" s="38"/>
      <c r="G64" s="38"/>
      <c r="H64" s="38"/>
      <c r="I64" s="38"/>
      <c r="J64" s="38"/>
      <c r="K64" s="38"/>
      <c r="L64" s="38"/>
      <c r="M64" s="39">
        <f>SUM(M29,M34,M39)</f>
        <v>0</v>
      </c>
      <c r="N64" s="40"/>
      <c r="O64" s="16"/>
      <c r="P64" s="60"/>
      <c r="Q64" s="21"/>
      <c r="R64" s="109" t="s">
        <v>91</v>
      </c>
      <c r="S64" s="104">
        <f>VLOOKUP(IF($K$45&lt;=3,$K$45,3),$R$59:$S$62,2,FALSE)</f>
        <v>0.8</v>
      </c>
      <c r="T64" s="21"/>
      <c r="U64" s="26"/>
      <c r="V64" s="26"/>
      <c r="Z64" s="26"/>
      <c r="AA64" s="26"/>
      <c r="AB64" s="64"/>
      <c r="AC64" s="74"/>
      <c r="AD64" s="16"/>
      <c r="AE64" s="214" t="s">
        <v>6</v>
      </c>
      <c r="AF64" s="215"/>
      <c r="AG64" s="216"/>
      <c r="AH64" s="216"/>
      <c r="AI64" s="216"/>
      <c r="AJ64" s="216"/>
      <c r="AK64" s="216"/>
      <c r="AL64" s="216"/>
      <c r="AM64" s="216"/>
      <c r="AN64" s="204">
        <f>SUM(AN30,AN40)</f>
        <v>0</v>
      </c>
      <c r="AO64" s="38"/>
      <c r="AP64" s="205">
        <f>SUM(AP30,AP40)</f>
        <v>0</v>
      </c>
      <c r="AQ64" s="217"/>
      <c r="AR64" s="122"/>
    </row>
    <row r="65" spans="1:45" x14ac:dyDescent="0.35">
      <c r="A65" s="12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60"/>
      <c r="Q65" s="21"/>
      <c r="R65" s="110" t="s">
        <v>92</v>
      </c>
      <c r="S65" s="108">
        <f>VLOOKUP(IF($K$45+1&lt;=3,$K$45+1,3),$R$59:$S$62,2,FALSE)</f>
        <v>0.6</v>
      </c>
      <c r="T65" s="21"/>
      <c r="U65" s="26"/>
      <c r="V65" s="26"/>
      <c r="Z65" s="26"/>
      <c r="AA65" s="26"/>
      <c r="AB65" s="64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22"/>
    </row>
    <row r="66" spans="1:45" x14ac:dyDescent="0.35">
      <c r="A66" s="12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60"/>
      <c r="Q66" s="21"/>
      <c r="R66" s="16"/>
      <c r="S66" s="16"/>
      <c r="T66" s="21"/>
      <c r="U66" s="26"/>
      <c r="V66" s="26"/>
      <c r="Z66" s="26"/>
      <c r="AA66" s="26"/>
      <c r="AB66" s="64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22"/>
    </row>
    <row r="67" spans="1:45" x14ac:dyDescent="0.35">
      <c r="A67" s="12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60"/>
      <c r="Q67" s="21"/>
      <c r="R67" s="16"/>
      <c r="S67" s="16"/>
      <c r="T67" s="21"/>
      <c r="U67" s="26"/>
      <c r="V67" s="26"/>
      <c r="Z67" s="26"/>
      <c r="AA67" s="26"/>
      <c r="AB67" s="64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22"/>
    </row>
    <row r="68" spans="1:45" x14ac:dyDescent="0.35">
      <c r="A68" s="12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60"/>
      <c r="Q68" s="21"/>
      <c r="T68" s="21"/>
      <c r="U68" s="26"/>
      <c r="V68" s="26"/>
      <c r="W68" s="26"/>
      <c r="X68" s="26"/>
      <c r="Y68" s="26"/>
      <c r="Z68" s="26"/>
      <c r="AA68" s="26"/>
      <c r="AB68" s="64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37" t="s">
        <v>11</v>
      </c>
      <c r="AQ68" s="138"/>
      <c r="AR68" s="122"/>
    </row>
    <row r="69" spans="1:45" s="2" customFormat="1" x14ac:dyDescent="0.35">
      <c r="A69" s="144"/>
      <c r="B69" s="145"/>
      <c r="C69" s="145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60"/>
      <c r="Q69" s="21"/>
      <c r="R69" s="21"/>
      <c r="S69" s="76" t="s">
        <v>83</v>
      </c>
      <c r="T69" s="90">
        <f>IF($AH$12="",IF($AH$10="",0,IF($AO$10&lt;&gt;"",100%,80%)),0)</f>
        <v>0</v>
      </c>
      <c r="U69" s="26"/>
      <c r="V69" s="26"/>
      <c r="W69" s="26"/>
      <c r="X69" s="26"/>
      <c r="Y69" s="26"/>
      <c r="Z69" s="26"/>
      <c r="AA69" s="26"/>
      <c r="AB69" s="64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37" t="s">
        <v>12</v>
      </c>
      <c r="AQ69" s="138"/>
      <c r="AR69" s="122"/>
      <c r="AS69" s="13"/>
    </row>
    <row r="70" spans="1:45" s="2" customFormat="1" x14ac:dyDescent="0.35">
      <c r="A70" s="144"/>
      <c r="B70" s="145"/>
      <c r="C70" s="14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60"/>
      <c r="Q70" s="21"/>
      <c r="R70" s="16"/>
      <c r="S70" s="21"/>
      <c r="T70" s="102" t="s">
        <v>65</v>
      </c>
      <c r="U70" s="102" t="s">
        <v>66</v>
      </c>
      <c r="V70" s="26"/>
      <c r="W70" s="26"/>
      <c r="X70" s="26"/>
      <c r="Y70" s="26"/>
      <c r="Z70" s="26"/>
      <c r="AA70" s="26"/>
      <c r="AB70" s="64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6"/>
      <c r="AQ70" s="16"/>
      <c r="AR70" s="122"/>
      <c r="AS70" s="13"/>
    </row>
    <row r="71" spans="1:45" s="2" customFormat="1" x14ac:dyDescent="0.35">
      <c r="A71" s="144"/>
      <c r="B71" s="145"/>
      <c r="C71" s="145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60"/>
      <c r="Q71" s="21"/>
      <c r="R71" s="16"/>
      <c r="S71" s="76" t="s">
        <v>82</v>
      </c>
      <c r="T71" s="98">
        <f>IF(K45&lt;&gt;"",IF($W$32&gt;=$Y$32,$S$64,$S$65)*IF(AND($AH$10&lt;&gt;"",$AH$12=""),1,0),0)</f>
        <v>0</v>
      </c>
      <c r="U71" s="90">
        <f>IF(K45&lt;&gt;"",IF($W$32&lt;$Y$32,$S$64,$S$65)*IF(AND($AH$10&lt;&gt;"",$AH$12=""),1,0),0)</f>
        <v>0</v>
      </c>
      <c r="V71" s="21"/>
      <c r="W71" s="21"/>
      <c r="X71" s="21"/>
      <c r="Y71" s="21"/>
      <c r="Z71" s="21"/>
      <c r="AA71" s="21"/>
      <c r="AB71" s="61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6"/>
      <c r="AQ71" s="16"/>
      <c r="AR71" s="122"/>
      <c r="AS71" s="13"/>
    </row>
    <row r="72" spans="1:45" s="2" customFormat="1" x14ac:dyDescent="0.35">
      <c r="A72" s="144"/>
      <c r="B72" s="145"/>
      <c r="C72" s="145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60"/>
      <c r="Q72" s="16"/>
      <c r="R72" s="16"/>
      <c r="V72" s="21"/>
      <c r="W72" s="21"/>
      <c r="X72" s="21"/>
      <c r="Y72" s="21"/>
      <c r="Z72" s="21"/>
      <c r="AA72" s="21"/>
      <c r="AB72" s="61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6"/>
      <c r="AQ72" s="16"/>
      <c r="AR72" s="122"/>
      <c r="AS72" s="13"/>
    </row>
    <row r="73" spans="1:45" s="2" customFormat="1" x14ac:dyDescent="0.35">
      <c r="A73" s="144"/>
      <c r="B73" s="145"/>
      <c r="C73" s="145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65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66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6"/>
      <c r="AQ73" s="16"/>
      <c r="AR73" s="122"/>
      <c r="AS73" s="13"/>
    </row>
    <row r="74" spans="1:45" s="2" customFormat="1" ht="15" thickBot="1" x14ac:dyDescent="0.4">
      <c r="A74" s="144"/>
      <c r="B74" s="145"/>
      <c r="C74" s="145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67"/>
      <c r="Q74" s="68" t="s">
        <v>6</v>
      </c>
      <c r="R74" s="69"/>
      <c r="S74" s="69"/>
      <c r="T74" s="69"/>
      <c r="U74" s="70"/>
      <c r="V74" s="70"/>
      <c r="W74" s="227">
        <f>SUM(W23,Y23,W25,Y25,W27,Y27,W32,Y32,W37)</f>
        <v>0</v>
      </c>
      <c r="X74" s="227"/>
      <c r="Y74" s="227"/>
      <c r="Z74" s="70"/>
      <c r="AA74" s="71">
        <f>AA52</f>
        <v>0</v>
      </c>
      <c r="AB74" s="72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6"/>
      <c r="AQ74" s="16"/>
      <c r="AR74" s="122"/>
      <c r="AS74" s="13"/>
    </row>
    <row r="75" spans="1:45" s="2" customFormat="1" x14ac:dyDescent="0.35">
      <c r="A75" s="144"/>
      <c r="B75" s="145"/>
      <c r="C75" s="145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6"/>
      <c r="AQ75" s="16"/>
      <c r="AR75" s="122"/>
      <c r="AS75" s="13"/>
    </row>
    <row r="76" spans="1:45" s="2" customFormat="1" x14ac:dyDescent="0.35">
      <c r="A76" s="144"/>
      <c r="B76" s="145"/>
      <c r="C76" s="145"/>
      <c r="D76" s="146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6"/>
      <c r="Q76" s="16"/>
      <c r="R76" s="16"/>
      <c r="S76" s="174"/>
      <c r="T76" s="16"/>
      <c r="U76" s="16"/>
      <c r="V76" s="16"/>
      <c r="W76" s="16"/>
      <c r="X76" s="16"/>
      <c r="Y76" s="16"/>
      <c r="Z76" s="16"/>
      <c r="AA76" s="16"/>
      <c r="AB76" s="16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6"/>
      <c r="AQ76" s="16"/>
      <c r="AR76" s="122"/>
      <c r="AS76" s="13"/>
    </row>
    <row r="77" spans="1:45" s="2" customFormat="1" x14ac:dyDescent="0.35">
      <c r="A77" s="148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0"/>
      <c r="AQ77" s="140"/>
      <c r="AR77" s="141"/>
      <c r="AS77" s="13"/>
    </row>
    <row r="78" spans="1:45" s="2" customFormat="1" x14ac:dyDescent="0.35">
      <c r="A78" s="142">
        <v>0</v>
      </c>
      <c r="AP78" s="13"/>
      <c r="AQ78" s="13"/>
      <c r="AR78" s="13"/>
      <c r="AS78" s="42"/>
    </row>
    <row r="79" spans="1:45" s="2" customFormat="1" x14ac:dyDescent="0.35">
      <c r="P79" s="16"/>
      <c r="Q79" s="16"/>
      <c r="R79" s="16"/>
      <c r="S79" s="16"/>
      <c r="T79" s="16"/>
      <c r="U79" s="16"/>
      <c r="V79" s="16"/>
      <c r="W79" s="145"/>
      <c r="X79" s="145"/>
      <c r="Y79" s="145"/>
      <c r="Z79" s="145"/>
      <c r="AA79" s="145"/>
      <c r="AB79" s="145"/>
    </row>
    <row r="80" spans="1:45" s="2" customFormat="1" x14ac:dyDescent="0.35">
      <c r="P80" s="16"/>
      <c r="Q80" s="16"/>
      <c r="R80" s="16"/>
      <c r="S80" s="16"/>
      <c r="T80" s="16"/>
      <c r="U80" s="16"/>
      <c r="V80" s="16"/>
      <c r="W80" s="145"/>
      <c r="X80" s="145"/>
      <c r="Y80" s="145"/>
      <c r="Z80" s="145"/>
      <c r="AA80" s="145"/>
      <c r="AB80" s="145"/>
    </row>
    <row r="81" spans="4:28" s="2" customFormat="1" x14ac:dyDescent="0.35">
      <c r="P81" s="16"/>
      <c r="Q81" s="16"/>
      <c r="R81" s="16"/>
      <c r="S81" s="16"/>
      <c r="T81" s="16"/>
      <c r="U81" s="16"/>
      <c r="V81" s="16"/>
      <c r="W81" s="145"/>
      <c r="X81" s="145"/>
      <c r="Y81" s="145"/>
      <c r="Z81" s="145"/>
      <c r="AA81" s="145"/>
      <c r="AB81" s="145"/>
    </row>
    <row r="82" spans="4:28" s="2" customFormat="1" x14ac:dyDescent="0.35">
      <c r="P82" s="16"/>
      <c r="Q82" s="16"/>
      <c r="R82" s="16"/>
      <c r="S82" s="16"/>
      <c r="T82" s="16"/>
      <c r="U82" s="16"/>
      <c r="V82" s="16"/>
      <c r="W82" s="145"/>
      <c r="X82" s="145"/>
      <c r="Y82" s="145"/>
      <c r="Z82" s="145"/>
      <c r="AA82" s="145"/>
      <c r="AB82" s="145"/>
    </row>
    <row r="83" spans="4:28" s="2" customFormat="1" x14ac:dyDescent="0.35">
      <c r="P83" s="16"/>
      <c r="Q83" s="16"/>
      <c r="R83" s="16"/>
      <c r="S83" s="16"/>
      <c r="T83" s="16"/>
      <c r="U83" s="16"/>
      <c r="V83" s="16"/>
      <c r="W83" s="145"/>
      <c r="X83" s="145"/>
      <c r="Y83" s="145"/>
      <c r="Z83" s="145"/>
      <c r="AA83" s="145"/>
      <c r="AB83" s="145"/>
    </row>
    <row r="84" spans="4:28" s="2" customFormat="1" x14ac:dyDescent="0.35">
      <c r="P84" s="16"/>
      <c r="Q84" s="16"/>
      <c r="R84" s="16"/>
      <c r="S84" s="16"/>
      <c r="T84" s="16"/>
      <c r="U84" s="16"/>
      <c r="V84" s="16"/>
      <c r="W84" s="145"/>
      <c r="X84" s="145"/>
      <c r="Y84" s="145"/>
      <c r="Z84" s="145"/>
      <c r="AA84" s="145"/>
      <c r="AB84" s="145"/>
    </row>
    <row r="85" spans="4:28" s="2" customFormat="1" x14ac:dyDescent="0.35">
      <c r="P85" s="16"/>
      <c r="Q85" s="16"/>
      <c r="R85" s="16"/>
      <c r="S85" s="16"/>
      <c r="T85" s="16"/>
      <c r="U85" s="16"/>
      <c r="V85" s="16"/>
      <c r="W85" s="145"/>
      <c r="X85" s="145"/>
      <c r="Y85" s="145"/>
      <c r="Z85" s="145"/>
      <c r="AA85" s="145"/>
      <c r="AB85" s="145"/>
    </row>
    <row r="86" spans="4:28" x14ac:dyDescent="0.3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45"/>
      <c r="Q86" s="145"/>
      <c r="R86" s="145"/>
      <c r="S86" s="145"/>
      <c r="T86" s="145"/>
      <c r="U86" s="147"/>
      <c r="V86" s="145"/>
      <c r="W86" s="145"/>
      <c r="X86" s="145"/>
      <c r="Y86" s="145"/>
      <c r="Z86" s="145"/>
      <c r="AA86" s="145"/>
      <c r="AB86" s="145"/>
    </row>
    <row r="87" spans="4:28" x14ac:dyDescent="0.35">
      <c r="D87" s="2"/>
      <c r="E87" s="2"/>
      <c r="F87" s="2"/>
      <c r="G87" s="2"/>
    </row>
    <row r="89" spans="4:28" x14ac:dyDescent="0.35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4:28" x14ac:dyDescent="0.35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4:28" x14ac:dyDescent="0.35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4:28" x14ac:dyDescent="0.35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4:28" x14ac:dyDescent="0.35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4:28" x14ac:dyDescent="0.35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4:28" x14ac:dyDescent="0.35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4:28" x14ac:dyDescent="0.35">
      <c r="P96" s="2"/>
      <c r="Q96" s="2"/>
      <c r="R96" s="2"/>
      <c r="S96" s="2"/>
      <c r="T96" s="2"/>
      <c r="U96" s="2"/>
    </row>
  </sheetData>
  <sheetProtection algorithmName="SHA-512" hashValue="9yG5oj8YtEvxGC5usIBEJ2GywJtf8T9dPj9SMTvfSWSnr9+oSMGHUH7IAzFmngGmitejBUrOU39zsO2d7zyyxw==" saltValue="PQGIa/5VQANJpjcQxXP+Dw==" spinCount="100000" sheet="1" selectLockedCells="1"/>
  <mergeCells count="24">
    <mergeCell ref="W74:Y74"/>
    <mergeCell ref="B17:N17"/>
    <mergeCell ref="P17:AB17"/>
    <mergeCell ref="AG27:AK27"/>
    <mergeCell ref="AE17:AP17"/>
    <mergeCell ref="I19:M19"/>
    <mergeCell ref="AG47:AP48"/>
    <mergeCell ref="AG28:AK28"/>
    <mergeCell ref="P1:AC1"/>
    <mergeCell ref="C52:M52"/>
    <mergeCell ref="AG55:AP55"/>
    <mergeCell ref="I37:K37"/>
    <mergeCell ref="W37:Y37"/>
    <mergeCell ref="B15:AQ15"/>
    <mergeCell ref="B2:D2"/>
    <mergeCell ref="B3:D3"/>
    <mergeCell ref="B4:D4"/>
    <mergeCell ref="B5:D5"/>
    <mergeCell ref="F2:AL2"/>
    <mergeCell ref="F4:AL5"/>
    <mergeCell ref="E8:H8"/>
    <mergeCell ref="E10:H10"/>
    <mergeCell ref="E12:H12"/>
    <mergeCell ref="AI10:AK12"/>
  </mergeCells>
  <conditionalFormatting sqref="AG55">
    <cfRule type="expression" dxfId="16" priority="11">
      <formula>$AP$64&lt;&gt;$M$64</formula>
    </cfRule>
  </conditionalFormatting>
  <conditionalFormatting sqref="AG47">
    <cfRule type="expression" dxfId="15" priority="15">
      <formula>$AN$40&lt;$W$44</formula>
    </cfRule>
  </conditionalFormatting>
  <conditionalFormatting sqref="AA52">
    <cfRule type="expression" dxfId="14" priority="9">
      <formula>$AA$52&lt;&gt;$AA$42</formula>
    </cfRule>
    <cfRule type="expression" dxfId="13" priority="10">
      <formula>$AA$52=$AA$42</formula>
    </cfRule>
  </conditionalFormatting>
  <conditionalFormatting sqref="C52">
    <cfRule type="expression" dxfId="12" priority="8">
      <formula>$K$45=""</formula>
    </cfRule>
  </conditionalFormatting>
  <conditionalFormatting sqref="AI10">
    <cfRule type="expression" dxfId="11" priority="4">
      <formula>$AH$12&lt;&gt;""</formula>
    </cfRule>
  </conditionalFormatting>
  <conditionalFormatting sqref="AI8">
    <cfRule type="expression" dxfId="10" priority="3">
      <formula>$AH$10&amp;$AH$12=""</formula>
    </cfRule>
  </conditionalFormatting>
  <conditionalFormatting sqref="AK26">
    <cfRule type="expression" dxfId="9" priority="2">
      <formula>OR(AND(AP27&gt;0,AG27=""),AND(AP28&gt;0,AG28=""))</formula>
    </cfRule>
  </conditionalFormatting>
  <conditionalFormatting sqref="AN64 AP64">
    <cfRule type="expression" dxfId="8" priority="1">
      <formula>$AP$64&lt;&gt;$M$64</formula>
    </cfRule>
  </conditionalFormatting>
  <pageMargins left="0.19685039370078741" right="0.19685039370078741" top="0.19685039370078741" bottom="0.19685039370078741" header="0" footer="0"/>
  <pageSetup paperSize="9" scale="4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86"/>
  <sheetViews>
    <sheetView zoomScaleNormal="100" workbookViewId="0">
      <selection activeCell="B2" sqref="B2:D2"/>
    </sheetView>
  </sheetViews>
  <sheetFormatPr baseColWidth="10" defaultColWidth="11.453125" defaultRowHeight="14.5" x14ac:dyDescent="0.35"/>
  <cols>
    <col min="1" max="2" width="5" style="13" customWidth="1"/>
    <col min="3" max="3" width="3" style="13" customWidth="1"/>
    <col min="4" max="5" width="19.26953125" style="13" customWidth="1"/>
    <col min="6" max="7" width="11.453125" style="13"/>
    <col min="8" max="8" width="2.81640625" style="13" customWidth="1"/>
    <col min="9" max="9" width="11.453125" style="13"/>
    <col min="10" max="10" width="3" style="13" customWidth="1"/>
    <col min="11" max="11" width="11.453125" style="13"/>
    <col min="12" max="12" width="3" style="13" customWidth="1"/>
    <col min="13" max="13" width="11.453125" style="13"/>
    <col min="14" max="14" width="5" style="13" customWidth="1"/>
    <col min="15" max="15" width="3" style="13" customWidth="1"/>
    <col min="16" max="16" width="5" style="13" hidden="1" customWidth="1"/>
    <col min="17" max="17" width="3" style="13" hidden="1" customWidth="1"/>
    <col min="18" max="19" width="19.26953125" style="13" hidden="1" customWidth="1"/>
    <col min="20" max="21" width="11.453125" style="13" hidden="1" customWidth="1"/>
    <col min="22" max="22" width="3" style="13" hidden="1" customWidth="1"/>
    <col min="23" max="23" width="11.453125" style="13" hidden="1" customWidth="1"/>
    <col min="24" max="24" width="3" style="13" hidden="1" customWidth="1"/>
    <col min="25" max="25" width="11.453125" style="13" hidden="1" customWidth="1"/>
    <col min="26" max="26" width="3" style="13" hidden="1" customWidth="1"/>
    <col min="27" max="27" width="11.453125" style="13" hidden="1" customWidth="1"/>
    <col min="28" max="28" width="5" style="13" hidden="1" customWidth="1"/>
    <col min="29" max="29" width="1" style="13" hidden="1" customWidth="1"/>
    <col min="30" max="30" width="2" style="13" customWidth="1"/>
    <col min="31" max="31" width="5" style="13" customWidth="1"/>
    <col min="32" max="32" width="3" style="13" customWidth="1"/>
    <col min="33" max="33" width="19.26953125" style="13" customWidth="1"/>
    <col min="34" max="34" width="3" style="13" customWidth="1"/>
    <col min="35" max="35" width="19.26953125" style="13" customWidth="1"/>
    <col min="36" max="36" width="11.453125" style="13" customWidth="1"/>
    <col min="37" max="37" width="7.1796875" style="13" customWidth="1"/>
    <col min="38" max="38" width="3" style="13" customWidth="1"/>
    <col min="39" max="39" width="15.7265625" style="13" customWidth="1"/>
    <col min="40" max="40" width="11.453125" style="13" customWidth="1"/>
    <col min="41" max="41" width="3" style="13" customWidth="1"/>
    <col min="42" max="42" width="11.453125" style="13" customWidth="1"/>
    <col min="43" max="44" width="5" style="13" customWidth="1"/>
    <col min="45" max="45" width="11.453125" style="13"/>
    <col min="46" max="46" width="33.81640625" style="2" bestFit="1" customWidth="1"/>
    <col min="47" max="47" width="12" style="13" bestFit="1" customWidth="1"/>
    <col min="48" max="16384" width="11.453125" style="13"/>
  </cols>
  <sheetData>
    <row r="1" spans="1:46" x14ac:dyDescent="0.3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5"/>
      <c r="P1" s="250" t="s">
        <v>111</v>
      </c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155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9"/>
      <c r="AS1" s="116">
        <v>0</v>
      </c>
    </row>
    <row r="2" spans="1:46" ht="15.5" x14ac:dyDescent="0.35">
      <c r="A2" s="120"/>
      <c r="B2" s="251" t="s">
        <v>62</v>
      </c>
      <c r="C2" s="251"/>
      <c r="D2" s="251"/>
      <c r="E2" s="16"/>
      <c r="F2" s="246" t="s">
        <v>93</v>
      </c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16"/>
      <c r="AN2" s="16"/>
      <c r="AO2" s="16"/>
      <c r="AP2" s="16"/>
      <c r="AQ2" s="121" t="s">
        <v>9</v>
      </c>
      <c r="AR2" s="122"/>
    </row>
    <row r="3" spans="1:46" ht="15.75" customHeight="1" x14ac:dyDescent="0.35">
      <c r="A3" s="120"/>
      <c r="B3" s="252" t="s">
        <v>63</v>
      </c>
      <c r="C3" s="252"/>
      <c r="D3" s="252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22"/>
    </row>
    <row r="4" spans="1:46" ht="15.75" customHeight="1" x14ac:dyDescent="0.35">
      <c r="A4" s="120"/>
      <c r="B4" s="252" t="s">
        <v>100</v>
      </c>
      <c r="C4" s="252"/>
      <c r="D4" s="252"/>
      <c r="E4" s="16"/>
      <c r="F4" s="247" t="s">
        <v>14</v>
      </c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3"/>
      <c r="AN4" s="16"/>
      <c r="AO4" s="16"/>
      <c r="AP4" s="16"/>
      <c r="AQ4" s="16"/>
      <c r="AR4" s="122"/>
    </row>
    <row r="5" spans="1:46" s="14" customFormat="1" ht="15.75" customHeight="1" x14ac:dyDescent="0.35">
      <c r="A5" s="123"/>
      <c r="B5" s="252" t="s">
        <v>0</v>
      </c>
      <c r="C5" s="252"/>
      <c r="D5" s="252"/>
      <c r="E5" s="23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3"/>
      <c r="AN5" s="23"/>
      <c r="AO5" s="23"/>
      <c r="AP5" s="23"/>
      <c r="AQ5" s="23"/>
      <c r="AR5" s="124"/>
      <c r="AT5" s="1"/>
    </row>
    <row r="6" spans="1:46" s="83" customFormat="1" x14ac:dyDescent="0.35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8"/>
      <c r="V6" s="128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6"/>
      <c r="AN6" s="127"/>
      <c r="AO6" s="127"/>
      <c r="AP6" s="127"/>
      <c r="AQ6" s="127"/>
      <c r="AR6" s="129"/>
      <c r="AT6" s="84"/>
    </row>
    <row r="7" spans="1:46" x14ac:dyDescent="0.35">
      <c r="A7" s="120"/>
      <c r="B7" s="49"/>
      <c r="C7" s="50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75"/>
      <c r="AR7" s="122"/>
    </row>
    <row r="8" spans="1:46" x14ac:dyDescent="0.35">
      <c r="A8" s="120"/>
      <c r="B8" s="18"/>
      <c r="C8" s="19"/>
      <c r="D8" s="48" t="s">
        <v>76</v>
      </c>
      <c r="E8" s="245"/>
      <c r="F8" s="245"/>
      <c r="G8" s="245"/>
      <c r="H8" s="245"/>
      <c r="I8" s="43"/>
      <c r="J8" s="43"/>
      <c r="K8" s="19"/>
      <c r="L8" s="19"/>
      <c r="M8" s="19"/>
      <c r="N8" s="48" t="s">
        <v>64</v>
      </c>
      <c r="O8" s="16"/>
      <c r="P8" s="43"/>
      <c r="Q8" s="43"/>
      <c r="R8" s="19"/>
      <c r="S8" s="43"/>
      <c r="T8" s="43"/>
      <c r="U8" s="43"/>
      <c r="V8" s="43"/>
      <c r="W8" s="16"/>
      <c r="X8" s="43"/>
      <c r="Y8" s="43"/>
      <c r="Z8" s="43"/>
      <c r="AA8" s="130"/>
      <c r="AB8" s="19"/>
      <c r="AC8" s="19"/>
      <c r="AD8" s="19"/>
      <c r="AE8" s="43"/>
      <c r="AF8" s="43"/>
      <c r="AG8" s="48" t="s">
        <v>68</v>
      </c>
      <c r="AH8" s="16"/>
      <c r="AI8" s="192" t="str">
        <f>IF(AND(M64&gt;0,AH10&amp;AH12=""),"Veuillez renseigner la desserte du Point d'arrêt.","")</f>
        <v/>
      </c>
      <c r="AJ8" s="46"/>
      <c r="AK8" s="46"/>
      <c r="AL8" s="46"/>
      <c r="AM8" s="19"/>
      <c r="AN8" s="48" t="s">
        <v>73</v>
      </c>
      <c r="AO8" s="19"/>
      <c r="AP8" s="19"/>
      <c r="AQ8" s="33"/>
      <c r="AR8" s="122"/>
    </row>
    <row r="9" spans="1:46" s="15" customFormat="1" x14ac:dyDescent="0.35">
      <c r="A9" s="131"/>
      <c r="B9" s="18"/>
      <c r="C9" s="19"/>
      <c r="D9" s="48"/>
      <c r="E9" s="19"/>
      <c r="F9" s="19"/>
      <c r="G9" s="19"/>
      <c r="H9" s="19"/>
      <c r="I9" s="43"/>
      <c r="J9" s="43"/>
      <c r="K9" s="19"/>
      <c r="L9" s="46"/>
      <c r="M9" s="19"/>
      <c r="N9" s="43"/>
      <c r="O9" s="19"/>
      <c r="P9" s="43"/>
      <c r="Q9" s="43"/>
      <c r="R9" s="19"/>
      <c r="S9" s="43"/>
      <c r="T9" s="43"/>
      <c r="U9" s="43"/>
      <c r="V9" s="43"/>
      <c r="W9" s="19"/>
      <c r="X9" s="43"/>
      <c r="Y9" s="43"/>
      <c r="Z9" s="43"/>
      <c r="AA9" s="19"/>
      <c r="AB9" s="19"/>
      <c r="AC9" s="19"/>
      <c r="AD9" s="19"/>
      <c r="AE9" s="43"/>
      <c r="AF9" s="43"/>
      <c r="AG9" s="19"/>
      <c r="AH9" s="19"/>
      <c r="AI9" s="46"/>
      <c r="AJ9" s="46"/>
      <c r="AK9" s="46"/>
      <c r="AL9" s="46"/>
      <c r="AM9" s="19"/>
      <c r="AN9" s="19"/>
      <c r="AO9" s="19"/>
      <c r="AP9" s="19"/>
      <c r="AQ9" s="33"/>
      <c r="AR9" s="132"/>
      <c r="AT9" s="4"/>
    </row>
    <row r="10" spans="1:46" ht="15" thickBot="1" x14ac:dyDescent="0.4">
      <c r="A10" s="120"/>
      <c r="B10" s="18"/>
      <c r="C10" s="19"/>
      <c r="D10" s="46" t="s">
        <v>77</v>
      </c>
      <c r="E10" s="245"/>
      <c r="F10" s="245"/>
      <c r="G10" s="245"/>
      <c r="H10" s="245"/>
      <c r="I10" s="19"/>
      <c r="J10" s="19"/>
      <c r="K10" s="43"/>
      <c r="L10" s="19"/>
      <c r="M10" s="19"/>
      <c r="N10" s="46" t="s">
        <v>72</v>
      </c>
      <c r="O10" s="113" t="str">
        <f>IF(SUM(I23,I25,I27,I34,I45,I36,I47,I38,I40)&gt;0,"X","")</f>
        <v/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19"/>
      <c r="AB10" s="19"/>
      <c r="AC10" s="19"/>
      <c r="AD10" s="43"/>
      <c r="AE10" s="43"/>
      <c r="AF10" s="43"/>
      <c r="AG10" s="46" t="s">
        <v>70</v>
      </c>
      <c r="AH10" s="150"/>
      <c r="AI10" s="249" t="str">
        <f>IF(AND(AH10&lt;&gt;"",AH12=""),"Pour les Points d'arrêt non desservis par une LR, se référer aux Finalités ''Sécurisation'' et ''Attente''.","")</f>
        <v/>
      </c>
      <c r="AJ10" s="249"/>
      <c r="AK10" s="249"/>
      <c r="AL10" s="46"/>
      <c r="AM10" s="16"/>
      <c r="AN10" s="46" t="s">
        <v>74</v>
      </c>
      <c r="AO10" s="150"/>
      <c r="AP10" s="16"/>
      <c r="AQ10" s="33"/>
      <c r="AR10" s="122"/>
    </row>
    <row r="11" spans="1:46" s="15" customFormat="1" x14ac:dyDescent="0.35">
      <c r="A11" s="131"/>
      <c r="B11" s="18"/>
      <c r="C11" s="19"/>
      <c r="D11" s="46"/>
      <c r="E11" s="19"/>
      <c r="F11" s="19"/>
      <c r="G11" s="19"/>
      <c r="H11" s="19"/>
      <c r="I11" s="19"/>
      <c r="J11" s="19"/>
      <c r="K11" s="43"/>
      <c r="L11" s="19"/>
      <c r="M11" s="19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19"/>
      <c r="AB11" s="19"/>
      <c r="AC11" s="19"/>
      <c r="AD11" s="43"/>
      <c r="AE11" s="43"/>
      <c r="AF11" s="43"/>
      <c r="AG11" s="43"/>
      <c r="AH11" s="43"/>
      <c r="AI11" s="249"/>
      <c r="AJ11" s="249"/>
      <c r="AK11" s="249"/>
      <c r="AL11" s="46"/>
      <c r="AM11" s="46"/>
      <c r="AN11" s="43"/>
      <c r="AO11" s="43"/>
      <c r="AP11" s="43"/>
      <c r="AQ11" s="33"/>
      <c r="AR11" s="132"/>
      <c r="AT11" s="4"/>
    </row>
    <row r="12" spans="1:46" ht="15" thickBot="1" x14ac:dyDescent="0.4">
      <c r="A12" s="120"/>
      <c r="B12" s="18"/>
      <c r="C12" s="19"/>
      <c r="D12" s="46" t="s">
        <v>78</v>
      </c>
      <c r="E12" s="245"/>
      <c r="F12" s="245"/>
      <c r="G12" s="245"/>
      <c r="H12" s="245"/>
      <c r="I12" s="43"/>
      <c r="J12" s="43"/>
      <c r="K12" s="19"/>
      <c r="L12" s="19"/>
      <c r="M12" s="19"/>
      <c r="N12" s="46" t="s">
        <v>71</v>
      </c>
      <c r="O12" s="113" t="str">
        <f>IF(SUM(K23,K25,K27,K34,K45,K36,K47,K38,K40)&gt;0,"X","")</f>
        <v/>
      </c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19"/>
      <c r="AB12" s="19"/>
      <c r="AC12" s="19"/>
      <c r="AD12" s="43"/>
      <c r="AE12" s="43"/>
      <c r="AF12" s="43"/>
      <c r="AG12" s="46" t="s">
        <v>69</v>
      </c>
      <c r="AH12" s="150"/>
      <c r="AI12" s="249"/>
      <c r="AJ12" s="249"/>
      <c r="AK12" s="249"/>
      <c r="AL12" s="46"/>
      <c r="AM12" s="16"/>
      <c r="AN12" s="46" t="s">
        <v>75</v>
      </c>
      <c r="AO12" s="113" t="str">
        <f>IF(ISBLANK(AO10),"X","")</f>
        <v>X</v>
      </c>
      <c r="AP12" s="16"/>
      <c r="AQ12" s="33"/>
      <c r="AR12" s="122"/>
    </row>
    <row r="13" spans="1:46" s="15" customFormat="1" ht="15" thickBot="1" x14ac:dyDescent="0.4">
      <c r="A13" s="131"/>
      <c r="B13" s="52"/>
      <c r="C13" s="45"/>
      <c r="D13" s="53"/>
      <c r="E13" s="45"/>
      <c r="F13" s="44"/>
      <c r="G13" s="44"/>
      <c r="H13" s="44"/>
      <c r="I13" s="44"/>
      <c r="J13" s="44"/>
      <c r="K13" s="45"/>
      <c r="L13" s="4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4"/>
      <c r="AE13" s="44"/>
      <c r="AF13" s="44"/>
      <c r="AG13" s="44"/>
      <c r="AH13" s="44"/>
      <c r="AI13" s="47"/>
      <c r="AJ13" s="44"/>
      <c r="AK13" s="47"/>
      <c r="AL13" s="47"/>
      <c r="AM13" s="47"/>
      <c r="AN13" s="45"/>
      <c r="AO13" s="45"/>
      <c r="AP13" s="47"/>
      <c r="AQ13" s="54"/>
      <c r="AR13" s="132"/>
      <c r="AT13" s="4"/>
    </row>
    <row r="14" spans="1:46" s="81" customFormat="1" ht="15" thickBot="1" x14ac:dyDescent="0.4">
      <c r="A14" s="133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8">
        <f>SUM(P16:AB16)</f>
        <v>0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8"/>
      <c r="AF14" s="79"/>
      <c r="AG14" s="79"/>
      <c r="AH14" s="79"/>
      <c r="AI14" s="134"/>
      <c r="AJ14" s="79"/>
      <c r="AK14" s="79"/>
      <c r="AL14" s="79"/>
      <c r="AM14" s="79"/>
      <c r="AN14" s="79"/>
      <c r="AO14" s="79"/>
      <c r="AP14" s="79"/>
      <c r="AQ14" s="79"/>
      <c r="AR14" s="135"/>
      <c r="AT14" s="82"/>
    </row>
    <row r="15" spans="1:46" ht="15" thickBot="1" x14ac:dyDescent="0.4">
      <c r="A15" s="120"/>
      <c r="B15" s="228" t="s">
        <v>1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  <c r="AQ15" s="230"/>
      <c r="AR15" s="136"/>
    </row>
    <row r="16" spans="1:46" s="79" customFormat="1" x14ac:dyDescent="0.35">
      <c r="A16" s="133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135"/>
      <c r="AT16" s="80"/>
    </row>
    <row r="17" spans="1:46" x14ac:dyDescent="0.35">
      <c r="A17" s="120"/>
      <c r="B17" s="235" t="s">
        <v>3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43"/>
      <c r="O17" s="16"/>
      <c r="P17" s="238" t="s">
        <v>10</v>
      </c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40"/>
      <c r="AC17" s="73"/>
      <c r="AD17" s="16"/>
      <c r="AE17" s="235" t="s">
        <v>2</v>
      </c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154"/>
      <c r="AR17" s="122"/>
    </row>
    <row r="18" spans="1:46" x14ac:dyDescent="0.35">
      <c r="A18" s="120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3"/>
      <c r="O18" s="19"/>
      <c r="P18" s="60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61"/>
      <c r="AC18" s="21"/>
      <c r="AD18" s="19"/>
      <c r="AE18" s="18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33"/>
      <c r="AR18" s="122"/>
    </row>
    <row r="19" spans="1:46" x14ac:dyDescent="0.35">
      <c r="A19" s="120"/>
      <c r="B19" s="56"/>
      <c r="C19" s="22" t="s">
        <v>112</v>
      </c>
      <c r="D19" s="22"/>
      <c r="E19" s="22"/>
      <c r="F19" s="22"/>
      <c r="G19" s="22"/>
      <c r="H19" s="22"/>
      <c r="I19" s="234" t="s">
        <v>18</v>
      </c>
      <c r="J19" s="234"/>
      <c r="K19" s="234"/>
      <c r="L19" s="234"/>
      <c r="M19" s="234"/>
      <c r="N19" s="34"/>
      <c r="O19" s="16"/>
      <c r="P19" s="62"/>
      <c r="Q19" s="10" t="s">
        <v>15</v>
      </c>
      <c r="R19" s="10"/>
      <c r="S19" s="10"/>
      <c r="T19" s="10"/>
      <c r="U19" s="10" t="s">
        <v>13</v>
      </c>
      <c r="V19" s="10"/>
      <c r="W19" s="10" t="s">
        <v>55</v>
      </c>
      <c r="X19" s="10"/>
      <c r="Y19" s="10" t="s">
        <v>54</v>
      </c>
      <c r="Z19" s="10"/>
      <c r="AA19" s="10" t="s">
        <v>5</v>
      </c>
      <c r="AB19" s="63"/>
      <c r="AC19" s="10"/>
      <c r="AD19" s="23"/>
      <c r="AE19" s="18"/>
      <c r="AF19" s="22" t="s">
        <v>7</v>
      </c>
      <c r="AG19" s="22"/>
      <c r="AH19" s="22"/>
      <c r="AI19" s="22"/>
      <c r="AJ19" s="22"/>
      <c r="AK19" s="22"/>
      <c r="AL19" s="22"/>
      <c r="AM19" s="22"/>
      <c r="AN19" s="22"/>
      <c r="AO19" s="22"/>
      <c r="AP19" s="22" t="s">
        <v>4</v>
      </c>
      <c r="AQ19" s="41"/>
      <c r="AR19" s="122"/>
    </row>
    <row r="20" spans="1:46" x14ac:dyDescent="0.35">
      <c r="A20" s="120"/>
      <c r="B20" s="18"/>
      <c r="C20" s="19"/>
      <c r="D20" s="19"/>
      <c r="E20" s="19"/>
      <c r="F20" s="19"/>
      <c r="G20" s="19"/>
      <c r="H20" s="19"/>
      <c r="I20" s="24" t="s">
        <v>16</v>
      </c>
      <c r="J20" s="24"/>
      <c r="K20" s="24" t="s">
        <v>17</v>
      </c>
      <c r="L20" s="24"/>
      <c r="M20" s="24" t="s">
        <v>6</v>
      </c>
      <c r="N20" s="35"/>
      <c r="O20" s="16"/>
      <c r="P20" s="60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61"/>
      <c r="AC20" s="21"/>
      <c r="AD20" s="16"/>
      <c r="AE20" s="18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33"/>
      <c r="AR20" s="122"/>
    </row>
    <row r="21" spans="1:46" x14ac:dyDescent="0.35">
      <c r="A21" s="120"/>
      <c r="B21" s="18"/>
      <c r="C21" s="19"/>
      <c r="D21" s="19"/>
      <c r="E21" s="19"/>
      <c r="F21" s="19"/>
      <c r="G21" s="19"/>
      <c r="H21" s="19"/>
      <c r="I21" s="24"/>
      <c r="J21" s="24"/>
      <c r="K21" s="24"/>
      <c r="L21" s="24"/>
      <c r="M21" s="24"/>
      <c r="N21" s="35"/>
      <c r="O21" s="16"/>
      <c r="P21" s="60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61"/>
      <c r="AC21" s="21"/>
      <c r="AD21" s="16"/>
      <c r="AE21" s="18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33"/>
      <c r="AR21" s="122"/>
      <c r="AT21" s="1"/>
    </row>
    <row r="22" spans="1:46" x14ac:dyDescent="0.35">
      <c r="A22" s="120"/>
      <c r="B22" s="56"/>
      <c r="C22" s="3" t="s">
        <v>19</v>
      </c>
      <c r="D22" s="19"/>
      <c r="E22" s="19"/>
      <c r="F22" s="19"/>
      <c r="G22" s="19"/>
      <c r="H22" s="19"/>
      <c r="I22" s="19"/>
      <c r="J22" s="19"/>
      <c r="K22" s="19"/>
      <c r="L22" s="19"/>
      <c r="M22" s="25"/>
      <c r="N22" s="36"/>
      <c r="O22" s="16"/>
      <c r="P22" s="55"/>
      <c r="Q22" s="10" t="s">
        <v>19</v>
      </c>
      <c r="R22" s="21"/>
      <c r="S22" s="21"/>
      <c r="T22" s="21"/>
      <c r="U22" s="26"/>
      <c r="V22" s="26"/>
      <c r="W22" s="26"/>
      <c r="X22" s="26"/>
      <c r="Y22" s="26"/>
      <c r="Z22" s="26"/>
      <c r="AA22" s="26"/>
      <c r="AB22" s="64"/>
      <c r="AC22" s="26"/>
      <c r="AD22" s="16"/>
      <c r="AE22" s="18"/>
      <c r="AF22" s="3" t="s">
        <v>8</v>
      </c>
      <c r="AG22" s="19"/>
      <c r="AH22" s="19"/>
      <c r="AI22" s="19"/>
      <c r="AJ22" s="19"/>
      <c r="AK22" s="19"/>
      <c r="AL22" s="19"/>
      <c r="AM22" s="19"/>
      <c r="AN22" s="19"/>
      <c r="AO22" s="19"/>
      <c r="AP22" s="25"/>
      <c r="AQ22" s="36"/>
      <c r="AR22" s="122"/>
    </row>
    <row r="23" spans="1:46" x14ac:dyDescent="0.35">
      <c r="A23" s="120"/>
      <c r="B23" s="18"/>
      <c r="C23" s="19"/>
      <c r="D23" s="6" t="s">
        <v>20</v>
      </c>
      <c r="E23" s="6"/>
      <c r="F23" s="19"/>
      <c r="G23" s="226" t="str">
        <f>IF(AND(OR(I23&gt;U23,K23&gt;U23),L23&lt;&gt;"(N)"),"(Plafond : "&amp;TEXT(U23,"# ##0 €")&amp;")","")</f>
        <v/>
      </c>
      <c r="H23" s="19"/>
      <c r="I23" s="151"/>
      <c r="J23" s="88" t="str">
        <f>IF(I23&gt;$U23,"(P)","")</f>
        <v/>
      </c>
      <c r="K23" s="151"/>
      <c r="L23" s="88" t="str">
        <f>IF(K23&gt;$U23,"(P)","")</f>
        <v/>
      </c>
      <c r="M23" s="25">
        <f>SUM(I23,K23)</f>
        <v>0</v>
      </c>
      <c r="N23" s="36"/>
      <c r="O23" s="16"/>
      <c r="P23" s="60"/>
      <c r="Q23" s="21"/>
      <c r="R23" s="9" t="s">
        <v>20</v>
      </c>
      <c r="S23" s="21"/>
      <c r="T23" s="21"/>
      <c r="U23" s="26">
        <v>500</v>
      </c>
      <c r="V23" s="26"/>
      <c r="W23" s="86">
        <f>IF(I23&gt;0,MIN(I23,$U23),0)</f>
        <v>0</v>
      </c>
      <c r="X23" s="86"/>
      <c r="Y23" s="86">
        <f>IF(K23&gt;0,MIN(K23,$U23),0)</f>
        <v>0</v>
      </c>
      <c r="Z23" s="26"/>
      <c r="AA23" s="26">
        <f>SUM(W23,Y23)*$T$70</f>
        <v>0</v>
      </c>
      <c r="AB23" s="64"/>
      <c r="AC23" s="26"/>
      <c r="AD23" s="16"/>
      <c r="AE23" s="18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5"/>
      <c r="AQ23" s="36"/>
      <c r="AR23" s="122"/>
    </row>
    <row r="24" spans="1:46" x14ac:dyDescent="0.35">
      <c r="A24" s="120"/>
      <c r="B24" s="18"/>
      <c r="C24" s="19"/>
      <c r="D24" s="7" t="s">
        <v>21</v>
      </c>
      <c r="E24" s="8"/>
      <c r="F24" s="19"/>
      <c r="G24" s="19"/>
      <c r="H24" s="19"/>
      <c r="I24" s="19"/>
      <c r="J24" s="89"/>
      <c r="K24" s="19"/>
      <c r="L24" s="89"/>
      <c r="M24" s="25"/>
      <c r="N24" s="36"/>
      <c r="O24" s="16"/>
      <c r="P24" s="60"/>
      <c r="Q24" s="21"/>
      <c r="R24" s="11"/>
      <c r="S24" s="21"/>
      <c r="T24" s="21"/>
      <c r="U24" s="26"/>
      <c r="V24" s="26"/>
      <c r="W24" s="86"/>
      <c r="X24" s="86"/>
      <c r="Y24" s="86"/>
      <c r="Z24" s="26"/>
      <c r="AA24" s="26"/>
      <c r="AB24" s="64"/>
      <c r="AC24" s="26"/>
      <c r="AD24" s="16"/>
      <c r="AE24" s="18"/>
      <c r="AF24" s="19"/>
      <c r="AG24" s="19" t="s">
        <v>59</v>
      </c>
      <c r="AH24" s="19"/>
      <c r="AI24" s="19"/>
      <c r="AJ24" s="19"/>
      <c r="AK24" s="19"/>
      <c r="AL24" s="19"/>
      <c r="AM24" s="19"/>
      <c r="AN24" s="27">
        <f>IF(AND($M$64&gt;0,$AP$64&gt;0),AP24/$M$64,0)</f>
        <v>0</v>
      </c>
      <c r="AO24" s="28"/>
      <c r="AP24" s="196">
        <f>AA74</f>
        <v>0</v>
      </c>
      <c r="AQ24" s="36"/>
      <c r="AR24" s="122"/>
    </row>
    <row r="25" spans="1:46" x14ac:dyDescent="0.35">
      <c r="A25" s="120"/>
      <c r="B25" s="18"/>
      <c r="C25" s="19"/>
      <c r="D25" s="6" t="s">
        <v>22</v>
      </c>
      <c r="E25" s="19"/>
      <c r="F25" s="19"/>
      <c r="G25" s="226" t="str">
        <f>IF(AND(OR(I25&gt;U25,K25&gt;U25),L25&lt;&gt;"(N)"),"(Plafond : "&amp;TEXT(U25,"# ##0 €")&amp;")","")</f>
        <v/>
      </c>
      <c r="H25" s="19"/>
      <c r="I25" s="151"/>
      <c r="J25" s="88" t="str">
        <f>IF(I25&gt;$U25,"(P)","")</f>
        <v/>
      </c>
      <c r="K25" s="151"/>
      <c r="L25" s="88" t="str">
        <f>IF(K25&gt;$U25,"(P)","")</f>
        <v/>
      </c>
      <c r="M25" s="25">
        <f>SUM(I25,K25)</f>
        <v>0</v>
      </c>
      <c r="N25" s="36"/>
      <c r="O25" s="16"/>
      <c r="P25" s="60"/>
      <c r="Q25" s="21"/>
      <c r="R25" s="9" t="s">
        <v>22</v>
      </c>
      <c r="S25" s="21"/>
      <c r="T25" s="21"/>
      <c r="U25" s="26">
        <v>100</v>
      </c>
      <c r="V25" s="26"/>
      <c r="W25" s="86">
        <f>IF(I25&gt;0,MIN(I25,$U25),0)</f>
        <v>0</v>
      </c>
      <c r="X25" s="86"/>
      <c r="Y25" s="86">
        <f>IF(K25&gt;0,MIN(K25,$U25),0)</f>
        <v>0</v>
      </c>
      <c r="Z25" s="26"/>
      <c r="AA25" s="26">
        <f>SUM(W25,Y25)*$T$70</f>
        <v>0</v>
      </c>
      <c r="AB25" s="64"/>
      <c r="AC25" s="26"/>
      <c r="AD25" s="16"/>
      <c r="AE25" s="18"/>
      <c r="AF25" s="19"/>
      <c r="AG25" s="19"/>
      <c r="AH25" s="19"/>
      <c r="AI25" s="19"/>
      <c r="AJ25" s="19"/>
      <c r="AK25" s="19"/>
      <c r="AL25" s="19"/>
      <c r="AM25" s="19"/>
      <c r="AN25" s="29"/>
      <c r="AO25" s="19"/>
      <c r="AP25" s="19"/>
      <c r="AQ25" s="36"/>
      <c r="AR25" s="122"/>
    </row>
    <row r="26" spans="1:46" x14ac:dyDescent="0.35">
      <c r="A26" s="120"/>
      <c r="B26" s="18"/>
      <c r="C26" s="19"/>
      <c r="D26" s="7" t="s">
        <v>23</v>
      </c>
      <c r="E26" s="19"/>
      <c r="F26" s="19"/>
      <c r="G26" s="19"/>
      <c r="H26" s="19"/>
      <c r="I26" s="19"/>
      <c r="J26" s="89"/>
      <c r="K26" s="19"/>
      <c r="L26" s="89"/>
      <c r="M26" s="25"/>
      <c r="N26" s="36"/>
      <c r="O26" s="16"/>
      <c r="P26" s="60"/>
      <c r="Q26" s="21"/>
      <c r="R26" s="11"/>
      <c r="S26" s="21"/>
      <c r="T26" s="21"/>
      <c r="U26" s="26"/>
      <c r="V26" s="26"/>
      <c r="W26" s="86"/>
      <c r="X26" s="86"/>
      <c r="Y26" s="86"/>
      <c r="Z26" s="26"/>
      <c r="AA26" s="26"/>
      <c r="AB26" s="64"/>
      <c r="AC26" s="26"/>
      <c r="AD26" s="16"/>
      <c r="AE26" s="18"/>
      <c r="AF26" s="19"/>
      <c r="AG26" s="19" t="s">
        <v>61</v>
      </c>
      <c r="AH26" s="19"/>
      <c r="AI26" s="19"/>
      <c r="AJ26" s="19"/>
      <c r="AK26" s="225" t="str">
        <f>IF(OR(AND(AP27&gt;0,AG27=""),AND(AP28&gt;0,AG28="")),"Veuillez préciser le(s) cofinanceur(s).","")</f>
        <v/>
      </c>
      <c r="AL26" s="19"/>
      <c r="AM26" s="19"/>
      <c r="AQ26" s="36"/>
      <c r="AR26" s="122"/>
    </row>
    <row r="27" spans="1:46" x14ac:dyDescent="0.35">
      <c r="A27" s="120"/>
      <c r="B27" s="18"/>
      <c r="C27" s="19"/>
      <c r="D27" s="6" t="s">
        <v>24</v>
      </c>
      <c r="E27" s="19"/>
      <c r="F27" s="19"/>
      <c r="G27" s="226" t="str">
        <f>IF(AND(OR(I27&gt;U27,K27&gt;U27),L27&lt;&gt;"(N)"),"(Plafond : "&amp;TEXT(U27,"# ##0 €")&amp;")","")</f>
        <v/>
      </c>
      <c r="H27" s="19"/>
      <c r="I27" s="151"/>
      <c r="J27" s="88" t="str">
        <f>IF(I27&gt;$U27,"(P)","")</f>
        <v/>
      </c>
      <c r="K27" s="151"/>
      <c r="L27" s="88" t="str">
        <f>IF(K27&gt;$U27,"(P)","")</f>
        <v/>
      </c>
      <c r="M27" s="25">
        <f>SUM(I27,K27)</f>
        <v>0</v>
      </c>
      <c r="N27" s="36"/>
      <c r="O27" s="16"/>
      <c r="P27" s="60"/>
      <c r="Q27" s="21"/>
      <c r="R27" s="9" t="s">
        <v>24</v>
      </c>
      <c r="S27" s="21"/>
      <c r="T27" s="21"/>
      <c r="U27" s="26">
        <v>250</v>
      </c>
      <c r="V27" s="26"/>
      <c r="W27" s="86">
        <f>IF(I27&gt;0,MIN(I27,$U27),0)</f>
        <v>0</v>
      </c>
      <c r="X27" s="86"/>
      <c r="Y27" s="86">
        <f>IF(K27&gt;0,MIN(K27,$U27),0)</f>
        <v>0</v>
      </c>
      <c r="Z27" s="26"/>
      <c r="AA27" s="26">
        <f>SUM(W27,Y27)*$T$70</f>
        <v>0</v>
      </c>
      <c r="AB27" s="64"/>
      <c r="AC27" s="26"/>
      <c r="AD27" s="16"/>
      <c r="AE27" s="18"/>
      <c r="AF27" s="19"/>
      <c r="AG27" s="244"/>
      <c r="AH27" s="244"/>
      <c r="AI27" s="244"/>
      <c r="AJ27" s="244"/>
      <c r="AK27" s="244"/>
      <c r="AL27" s="19"/>
      <c r="AM27" s="19"/>
      <c r="AN27" s="27">
        <f>IF(AND($M$64&gt;0,$AP$64&gt;0),AP27/$M$64,0)</f>
        <v>0</v>
      </c>
      <c r="AO27" s="28"/>
      <c r="AP27" s="151"/>
      <c r="AQ27" s="36"/>
      <c r="AR27" s="122"/>
    </row>
    <row r="28" spans="1:46" x14ac:dyDescent="0.35">
      <c r="A28" s="120"/>
      <c r="B28" s="18"/>
      <c r="C28" s="19"/>
      <c r="D28" s="7" t="s">
        <v>25</v>
      </c>
      <c r="E28" s="19"/>
      <c r="F28" s="19"/>
      <c r="G28" s="19"/>
      <c r="H28" s="19"/>
      <c r="I28" s="19"/>
      <c r="J28" s="19"/>
      <c r="K28" s="19"/>
      <c r="L28" s="19"/>
      <c r="M28" s="25"/>
      <c r="N28" s="36"/>
      <c r="O28" s="16"/>
      <c r="P28" s="60"/>
      <c r="Q28" s="21"/>
      <c r="R28" s="11"/>
      <c r="S28" s="21"/>
      <c r="T28" s="21"/>
      <c r="U28" s="26"/>
      <c r="V28" s="26"/>
      <c r="W28" s="86"/>
      <c r="X28" s="86"/>
      <c r="Y28" s="86"/>
      <c r="Z28" s="26"/>
      <c r="AA28" s="26"/>
      <c r="AB28" s="64"/>
      <c r="AC28" s="26"/>
      <c r="AD28" s="16"/>
      <c r="AE28" s="18"/>
      <c r="AF28" s="19"/>
      <c r="AG28" s="244"/>
      <c r="AH28" s="244"/>
      <c r="AI28" s="244"/>
      <c r="AJ28" s="244"/>
      <c r="AK28" s="244"/>
      <c r="AL28" s="19"/>
      <c r="AM28" s="19"/>
      <c r="AN28" s="27">
        <f>IF(AND($M$64&gt;0,$AP$64&gt;0),AP28/$M$64,0)</f>
        <v>0</v>
      </c>
      <c r="AO28" s="28"/>
      <c r="AP28" s="151"/>
      <c r="AQ28" s="36"/>
      <c r="AR28" s="122"/>
    </row>
    <row r="29" spans="1:46" x14ac:dyDescent="0.35">
      <c r="A29" s="120"/>
      <c r="B29" s="18"/>
      <c r="C29" s="19"/>
      <c r="D29" s="6" t="s">
        <v>44</v>
      </c>
      <c r="E29" s="19"/>
      <c r="F29" s="19"/>
      <c r="G29" s="226" t="str">
        <f>IF(AND(OR(I29&gt;U29,K29&gt;U29),L29&lt;&gt;"(N)"),"(Plafond : "&amp;TEXT(U29,"# ##0 €")&amp;")","")</f>
        <v/>
      </c>
      <c r="H29" s="19"/>
      <c r="I29" s="231"/>
      <c r="J29" s="231"/>
      <c r="K29" s="231"/>
      <c r="L29" s="88" t="str">
        <f>IF(AND(O10&lt;&gt;"",O12&lt;&gt;""),IF(I29&gt;$U29,"(P)",""),"(N)")</f>
        <v>(N)</v>
      </c>
      <c r="M29" s="25">
        <f>I29</f>
        <v>0</v>
      </c>
      <c r="N29" s="36"/>
      <c r="O29" s="16"/>
      <c r="P29" s="60"/>
      <c r="Q29" s="21"/>
      <c r="R29" s="9" t="s">
        <v>26</v>
      </c>
      <c r="S29" s="21"/>
      <c r="T29" s="21"/>
      <c r="U29" s="26">
        <v>1000</v>
      </c>
      <c r="V29" s="26"/>
      <c r="W29" s="233">
        <f>IF(AND(I29&gt;0,L29&lt;&gt;"(N)"),MIN(I29,$U29),0)</f>
        <v>0</v>
      </c>
      <c r="X29" s="233"/>
      <c r="Y29" s="233"/>
      <c r="Z29" s="26"/>
      <c r="AA29" s="26">
        <f>SUM(W29)*$T$70</f>
        <v>0</v>
      </c>
      <c r="AB29" s="64"/>
      <c r="AC29" s="26"/>
      <c r="AD29" s="16"/>
      <c r="AE29" s="18"/>
      <c r="AF29" s="19"/>
      <c r="AG29" s="19"/>
      <c r="AH29" s="19"/>
      <c r="AI29" s="19"/>
      <c r="AJ29" s="19"/>
      <c r="AK29" s="19"/>
      <c r="AL29" s="19"/>
      <c r="AM29" s="19"/>
      <c r="AN29" s="27"/>
      <c r="AO29" s="28"/>
      <c r="AP29" s="200"/>
      <c r="AQ29" s="36"/>
      <c r="AR29" s="122"/>
    </row>
    <row r="30" spans="1:46" x14ac:dyDescent="0.35">
      <c r="A30" s="120"/>
      <c r="B30" s="18"/>
      <c r="C30" s="19"/>
      <c r="D30" s="7" t="s">
        <v>67</v>
      </c>
      <c r="E30" s="19"/>
      <c r="F30" s="19"/>
      <c r="G30" s="19"/>
      <c r="H30" s="19"/>
      <c r="I30" s="19"/>
      <c r="J30" s="19"/>
      <c r="K30" s="19"/>
      <c r="L30" s="19"/>
      <c r="M30" s="25"/>
      <c r="N30" s="36"/>
      <c r="O30" s="16"/>
      <c r="P30" s="60"/>
      <c r="Q30" s="21"/>
      <c r="R30" s="11"/>
      <c r="S30" s="21"/>
      <c r="T30" s="21"/>
      <c r="U30" s="26"/>
      <c r="V30" s="26"/>
      <c r="W30" s="86"/>
      <c r="X30" s="86"/>
      <c r="Y30" s="86"/>
      <c r="Z30" s="26"/>
      <c r="AA30" s="26"/>
      <c r="AB30" s="64"/>
      <c r="AC30" s="26"/>
      <c r="AD30" s="16"/>
      <c r="AE30" s="18"/>
      <c r="AF30" s="89"/>
      <c r="AG30" s="201" t="s">
        <v>102</v>
      </c>
      <c r="AH30" s="89"/>
      <c r="AI30" s="89"/>
      <c r="AJ30" s="89"/>
      <c r="AK30" s="89"/>
      <c r="AL30" s="89"/>
      <c r="AM30" s="89"/>
      <c r="AN30" s="198">
        <f>SUM(AN24,AN27,AN28)</f>
        <v>0</v>
      </c>
      <c r="AO30" s="210"/>
      <c r="AP30" s="199">
        <f>SUM(AP24,AP27,AP28)</f>
        <v>0</v>
      </c>
      <c r="AQ30" s="36"/>
      <c r="AR30" s="122"/>
    </row>
    <row r="31" spans="1:46" x14ac:dyDescent="0.35">
      <c r="A31" s="120"/>
      <c r="B31" s="18"/>
      <c r="C31" s="19"/>
      <c r="D31" s="7"/>
      <c r="E31" s="19"/>
      <c r="F31" s="19"/>
      <c r="G31" s="19"/>
      <c r="H31" s="19"/>
      <c r="I31" s="19"/>
      <c r="J31" s="19"/>
      <c r="K31" s="19"/>
      <c r="L31" s="19"/>
      <c r="M31" s="115">
        <f>SUM(M23,M25,M27,M29)</f>
        <v>0</v>
      </c>
      <c r="N31" s="36"/>
      <c r="O31" s="16"/>
      <c r="P31" s="60"/>
      <c r="Q31" s="21"/>
      <c r="R31" s="11"/>
      <c r="S31" s="21"/>
      <c r="T31" s="21"/>
      <c r="U31" s="26"/>
      <c r="V31" s="26"/>
      <c r="W31" s="86"/>
      <c r="X31" s="86"/>
      <c r="Y31" s="86"/>
      <c r="Z31" s="26"/>
      <c r="AA31" s="115">
        <f>SUM(AA23,AA25,AA27,AA29)</f>
        <v>0</v>
      </c>
      <c r="AB31" s="64"/>
      <c r="AC31" s="26"/>
      <c r="AD31" s="16"/>
      <c r="AE31" s="18"/>
      <c r="AF31" s="191"/>
      <c r="AG31" s="191"/>
      <c r="AH31" s="191"/>
      <c r="AI31" s="191"/>
      <c r="AJ31" s="181"/>
      <c r="AK31" s="181"/>
      <c r="AL31" s="181"/>
      <c r="AM31" s="181"/>
      <c r="AN31" s="181"/>
      <c r="AO31" s="181"/>
      <c r="AP31" s="181"/>
      <c r="AQ31" s="36"/>
      <c r="AR31" s="122"/>
    </row>
    <row r="32" spans="1:46" x14ac:dyDescent="0.35">
      <c r="A32" s="120"/>
      <c r="B32" s="18"/>
      <c r="C32" s="19"/>
      <c r="D32" s="8"/>
      <c r="E32" s="19"/>
      <c r="F32" s="19"/>
      <c r="G32" s="19"/>
      <c r="H32" s="19"/>
      <c r="I32" s="19"/>
      <c r="J32" s="19"/>
      <c r="K32" s="19"/>
      <c r="L32" s="19"/>
      <c r="M32" s="25"/>
      <c r="N32" s="36"/>
      <c r="O32" s="16"/>
      <c r="P32" s="60"/>
      <c r="Q32" s="21"/>
      <c r="R32" s="9"/>
      <c r="S32" s="21"/>
      <c r="T32" s="21"/>
      <c r="U32" s="26"/>
      <c r="V32" s="26"/>
      <c r="W32" s="86"/>
      <c r="X32" s="86"/>
      <c r="Y32" s="86"/>
      <c r="Z32" s="26"/>
      <c r="AA32" s="26"/>
      <c r="AB32" s="64"/>
      <c r="AC32" s="26"/>
      <c r="AD32" s="16"/>
      <c r="AE32" s="18"/>
      <c r="AF32" s="89"/>
      <c r="AG32" s="89"/>
      <c r="AH32" s="89"/>
      <c r="AI32" s="89"/>
      <c r="AJ32" s="203"/>
      <c r="AK32" s="203"/>
      <c r="AL32" s="203"/>
      <c r="AM32" s="203"/>
      <c r="AN32" s="212"/>
      <c r="AO32" s="203"/>
      <c r="AP32" s="203"/>
      <c r="AQ32" s="36"/>
      <c r="AR32" s="122"/>
    </row>
    <row r="33" spans="1:44" x14ac:dyDescent="0.35">
      <c r="A33" s="120"/>
      <c r="B33" s="56"/>
      <c r="C33" s="5" t="s">
        <v>45</v>
      </c>
      <c r="D33" s="8"/>
      <c r="E33" s="19"/>
      <c r="F33" s="19"/>
      <c r="G33" s="19"/>
      <c r="H33" s="19"/>
      <c r="I33" s="19"/>
      <c r="J33" s="19"/>
      <c r="K33" s="19"/>
      <c r="L33" s="19"/>
      <c r="M33" s="25"/>
      <c r="N33" s="36"/>
      <c r="O33" s="16"/>
      <c r="P33" s="55"/>
      <c r="Q33" s="12" t="s">
        <v>45</v>
      </c>
      <c r="R33" s="9"/>
      <c r="S33" s="21"/>
      <c r="T33" s="21"/>
      <c r="U33" s="26"/>
      <c r="V33" s="26"/>
      <c r="W33" s="86"/>
      <c r="X33" s="86"/>
      <c r="Y33" s="86"/>
      <c r="Z33" s="26"/>
      <c r="AA33" s="26"/>
      <c r="AB33" s="64"/>
      <c r="AC33" s="26"/>
      <c r="AD33" s="16"/>
      <c r="AE33" s="18"/>
      <c r="AF33" s="89"/>
      <c r="AG33" s="89"/>
      <c r="AH33" s="89"/>
      <c r="AI33" s="89"/>
      <c r="AJ33" s="203"/>
      <c r="AK33" s="203"/>
      <c r="AL33" s="203"/>
      <c r="AM33" s="203"/>
      <c r="AN33" s="212"/>
      <c r="AO33" s="203"/>
      <c r="AP33" s="203"/>
      <c r="AQ33" s="36"/>
      <c r="AR33" s="122"/>
    </row>
    <row r="34" spans="1:44" x14ac:dyDescent="0.35">
      <c r="A34" s="120"/>
      <c r="B34" s="18"/>
      <c r="C34" s="19"/>
      <c r="D34" s="6" t="s">
        <v>28</v>
      </c>
      <c r="E34" s="19"/>
      <c r="F34" s="19"/>
      <c r="G34" s="226" t="str">
        <f>IF(AND(OR(I34&gt;U34,K34&gt;U34),L34&lt;&gt;"(N)"),"(Plafond : "&amp;TEXT(U34,"# ##0 €")&amp;")","")</f>
        <v/>
      </c>
      <c r="H34" s="19"/>
      <c r="I34" s="151"/>
      <c r="J34" s="88" t="str">
        <f>IF(I34&gt;$U34,"(P)","")</f>
        <v/>
      </c>
      <c r="K34" s="151"/>
      <c r="L34" s="88" t="str">
        <f>IF(K34&gt;$U34,"(P)","")</f>
        <v/>
      </c>
      <c r="M34" s="25">
        <f>SUM(I34,K34)</f>
        <v>0</v>
      </c>
      <c r="N34" s="36"/>
      <c r="O34" s="16"/>
      <c r="P34" s="60"/>
      <c r="Q34" s="21"/>
      <c r="R34" s="9" t="s">
        <v>52</v>
      </c>
      <c r="S34" s="21"/>
      <c r="T34" s="21"/>
      <c r="U34" s="26">
        <v>32500</v>
      </c>
      <c r="V34" s="26"/>
      <c r="W34" s="86">
        <f>IF(I34&gt;0,MIN(I34,$U34),0)</f>
        <v>0</v>
      </c>
      <c r="X34" s="86"/>
      <c r="Y34" s="86">
        <f>IF(K34&gt;0,MIN(K34,$U34),0)</f>
        <v>0</v>
      </c>
      <c r="Z34" s="26"/>
      <c r="AA34" s="26">
        <f>SUM(W34,Y34)*$T$70</f>
        <v>0</v>
      </c>
      <c r="AB34" s="64"/>
      <c r="AC34" s="26"/>
      <c r="AD34" s="16"/>
      <c r="AE34" s="18"/>
      <c r="AF34" s="202" t="s">
        <v>101</v>
      </c>
      <c r="AG34" s="89"/>
      <c r="AH34" s="89"/>
      <c r="AI34" s="89"/>
      <c r="AJ34" s="89"/>
      <c r="AK34" s="89"/>
      <c r="AL34" s="89"/>
      <c r="AM34" s="89"/>
      <c r="AN34" s="181"/>
      <c r="AO34" s="181"/>
      <c r="AP34" s="181"/>
      <c r="AQ34" s="36"/>
      <c r="AR34" s="122"/>
    </row>
    <row r="35" spans="1:44" x14ac:dyDescent="0.35">
      <c r="A35" s="120"/>
      <c r="B35" s="18"/>
      <c r="C35" s="19"/>
      <c r="D35" s="7" t="s">
        <v>29</v>
      </c>
      <c r="E35" s="19"/>
      <c r="F35" s="19"/>
      <c r="G35" s="19"/>
      <c r="H35" s="19"/>
      <c r="I35" s="19"/>
      <c r="J35" s="89"/>
      <c r="K35" s="19"/>
      <c r="L35" s="89"/>
      <c r="M35" s="25"/>
      <c r="N35" s="36"/>
      <c r="O35" s="16"/>
      <c r="P35" s="60"/>
      <c r="Q35" s="21"/>
      <c r="R35" s="11"/>
      <c r="S35" s="21"/>
      <c r="T35" s="21"/>
      <c r="U35" s="26"/>
      <c r="V35" s="26"/>
      <c r="W35" s="86"/>
      <c r="X35" s="86"/>
      <c r="Y35" s="86"/>
      <c r="Z35" s="26"/>
      <c r="AA35" s="26"/>
      <c r="AB35" s="64"/>
      <c r="AC35" s="26"/>
      <c r="AD35" s="16"/>
      <c r="AE35" s="18"/>
      <c r="AF35" s="89"/>
      <c r="AG35" s="89"/>
      <c r="AH35" s="89"/>
      <c r="AI35" s="89"/>
      <c r="AJ35" s="89"/>
      <c r="AK35" s="89"/>
      <c r="AL35" s="89"/>
      <c r="AM35" s="89"/>
      <c r="AN35" s="197"/>
      <c r="AO35" s="210"/>
      <c r="AP35" s="196"/>
      <c r="AQ35" s="36"/>
      <c r="AR35" s="122"/>
    </row>
    <row r="36" spans="1:44" x14ac:dyDescent="0.35">
      <c r="A36" s="120"/>
      <c r="B36" s="18"/>
      <c r="C36" s="19"/>
      <c r="D36" s="6" t="s">
        <v>97</v>
      </c>
      <c r="E36" s="19"/>
      <c r="F36" s="19"/>
      <c r="G36" s="226" t="str">
        <f>IF(AND(OR(I36&gt;U36,K36&gt;U36),L36&lt;&gt;"(N)"),"(Plafond : "&amp;TEXT(U36,"# ##0 €")&amp;")","")</f>
        <v/>
      </c>
      <c r="H36" s="19"/>
      <c r="I36" s="151"/>
      <c r="J36" s="88" t="str">
        <f>IF(I36&gt;$U36,"(P)","")</f>
        <v/>
      </c>
      <c r="K36" s="151"/>
      <c r="L36" s="88" t="str">
        <f>IF(K36&gt;$U36,"(P)","")</f>
        <v/>
      </c>
      <c r="M36" s="25">
        <f>SUM(I36,K36)</f>
        <v>0</v>
      </c>
      <c r="N36" s="36"/>
      <c r="O36" s="16"/>
      <c r="P36" s="60"/>
      <c r="Q36" s="21"/>
      <c r="R36" s="9" t="s">
        <v>98</v>
      </c>
      <c r="S36" s="21"/>
      <c r="T36" s="21"/>
      <c r="U36" s="26">
        <v>12750</v>
      </c>
      <c r="V36" s="26"/>
      <c r="W36" s="86">
        <f>IF(I36&gt;0,MIN(I36,$U36),0)</f>
        <v>0</v>
      </c>
      <c r="X36" s="86"/>
      <c r="Y36" s="86">
        <f>IF(K36&gt;0,MIN(K36,$U36),0)</f>
        <v>0</v>
      </c>
      <c r="Z36" s="26"/>
      <c r="AA36" s="26">
        <f>SUM(W36,Y36)*$T$70</f>
        <v>0</v>
      </c>
      <c r="AB36" s="64"/>
      <c r="AC36" s="26"/>
      <c r="AD36" s="16"/>
      <c r="AE36" s="18"/>
      <c r="AF36" s="89"/>
      <c r="AG36" s="89" t="s">
        <v>58</v>
      </c>
      <c r="AH36" s="89"/>
      <c r="AI36" s="89"/>
      <c r="AJ36" s="89"/>
      <c r="AK36" s="89"/>
      <c r="AL36" s="89"/>
      <c r="AM36" s="89"/>
      <c r="AN36" s="197">
        <f>IF(AND($M$64&gt;0,$AP$64&gt;0),AP36/$M$64,0)</f>
        <v>0</v>
      </c>
      <c r="AO36" s="210"/>
      <c r="AP36" s="211"/>
      <c r="AQ36" s="36"/>
      <c r="AR36" s="122"/>
    </row>
    <row r="37" spans="1:44" x14ac:dyDescent="0.35">
      <c r="A37" s="120"/>
      <c r="B37" s="18"/>
      <c r="C37" s="19"/>
      <c r="D37" s="7"/>
      <c r="E37" s="19"/>
      <c r="F37" s="19"/>
      <c r="G37" s="19"/>
      <c r="H37" s="19"/>
      <c r="I37" s="19"/>
      <c r="J37" s="89"/>
      <c r="K37" s="19"/>
      <c r="L37" s="89"/>
      <c r="M37" s="25"/>
      <c r="N37" s="36"/>
      <c r="O37" s="16"/>
      <c r="P37" s="60"/>
      <c r="Q37" s="21"/>
      <c r="R37" s="11"/>
      <c r="S37" s="21"/>
      <c r="T37" s="21"/>
      <c r="U37" s="26"/>
      <c r="V37" s="26"/>
      <c r="W37" s="86"/>
      <c r="X37" s="86"/>
      <c r="Y37" s="86"/>
      <c r="Z37" s="26"/>
      <c r="AA37" s="26"/>
      <c r="AB37" s="64"/>
      <c r="AC37" s="26"/>
      <c r="AD37" s="16"/>
      <c r="AE37" s="18"/>
      <c r="AF37" s="89"/>
      <c r="AG37" s="89"/>
      <c r="AH37" s="89"/>
      <c r="AI37" s="89"/>
      <c r="AJ37" s="203"/>
      <c r="AK37" s="203"/>
      <c r="AL37" s="203"/>
      <c r="AM37" s="203"/>
      <c r="AN37" s="212"/>
      <c r="AO37" s="203"/>
      <c r="AP37" s="203"/>
      <c r="AQ37" s="36"/>
      <c r="AR37" s="122"/>
    </row>
    <row r="38" spans="1:44" x14ac:dyDescent="0.35">
      <c r="A38" s="120"/>
      <c r="B38" s="18"/>
      <c r="C38" s="19"/>
      <c r="D38" s="6" t="s">
        <v>49</v>
      </c>
      <c r="E38" s="19"/>
      <c r="F38" s="19"/>
      <c r="G38" s="226" t="str">
        <f>IF(AND(OR(I38&gt;U38,K38&gt;U38),L38&lt;&gt;"(N)"),"(Plafond : "&amp;TEXT(U38,"# ##0 €")&amp;")","")</f>
        <v/>
      </c>
      <c r="H38" s="19"/>
      <c r="I38" s="151"/>
      <c r="J38" s="88" t="str">
        <f>IF(I38&gt;$U38,"(P)","")</f>
        <v/>
      </c>
      <c r="K38" s="151"/>
      <c r="L38" s="88" t="str">
        <f>IF(K38&gt;$U38,"(P)","")</f>
        <v/>
      </c>
      <c r="M38" s="25">
        <f>SUM(I38,K38)</f>
        <v>0</v>
      </c>
      <c r="N38" s="36"/>
      <c r="O38" s="16"/>
      <c r="P38" s="60"/>
      <c r="Q38" s="21"/>
      <c r="R38" s="9" t="s">
        <v>51</v>
      </c>
      <c r="S38" s="21"/>
      <c r="T38" s="21"/>
      <c r="U38" s="26">
        <v>8500</v>
      </c>
      <c r="V38" s="26"/>
      <c r="W38" s="86">
        <f>IF(I38&gt;0,MIN(I38,$U38),0)</f>
        <v>0</v>
      </c>
      <c r="X38" s="86"/>
      <c r="Y38" s="86">
        <f>IF(K38&gt;0,MIN(K38,$U38),0)</f>
        <v>0</v>
      </c>
      <c r="Z38" s="26"/>
      <c r="AA38" s="26">
        <f>SUM(W38,Y38)*$T$70</f>
        <v>0</v>
      </c>
      <c r="AB38" s="64"/>
      <c r="AC38" s="26"/>
      <c r="AD38" s="16"/>
      <c r="AE38" s="18"/>
      <c r="AF38" s="191"/>
      <c r="AG38" s="89" t="s">
        <v>60</v>
      </c>
      <c r="AH38" s="89"/>
      <c r="AI38" s="89"/>
      <c r="AJ38" s="89"/>
      <c r="AK38" s="89"/>
      <c r="AL38" s="89"/>
      <c r="AM38" s="89"/>
      <c r="AN38" s="197">
        <f>IF(AND($M$64&gt;0,$AP$64&gt;0),AP38/$M$64,0)</f>
        <v>0</v>
      </c>
      <c r="AO38" s="210"/>
      <c r="AP38" s="211"/>
      <c r="AQ38" s="36"/>
      <c r="AR38" s="122"/>
    </row>
    <row r="39" spans="1:44" x14ac:dyDescent="0.35">
      <c r="A39" s="120"/>
      <c r="B39" s="18"/>
      <c r="C39" s="19"/>
      <c r="D39" s="7" t="s">
        <v>36</v>
      </c>
      <c r="E39" s="19"/>
      <c r="F39" s="19"/>
      <c r="G39" s="19"/>
      <c r="H39" s="19"/>
      <c r="I39" s="19"/>
      <c r="J39" s="89"/>
      <c r="K39" s="19"/>
      <c r="L39" s="89"/>
      <c r="M39" s="25"/>
      <c r="N39" s="36"/>
      <c r="O39" s="16"/>
      <c r="P39" s="60"/>
      <c r="Q39" s="21"/>
      <c r="R39" s="11"/>
      <c r="S39" s="21"/>
      <c r="T39" s="21"/>
      <c r="U39" s="26"/>
      <c r="V39" s="26"/>
      <c r="W39" s="86"/>
      <c r="X39" s="86"/>
      <c r="Y39" s="86"/>
      <c r="Z39" s="26"/>
      <c r="AA39" s="26"/>
      <c r="AB39" s="64"/>
      <c r="AC39" s="26"/>
      <c r="AD39" s="16"/>
      <c r="AE39" s="18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218"/>
      <c r="AQ39" s="33"/>
      <c r="AR39" s="122"/>
    </row>
    <row r="40" spans="1:44" x14ac:dyDescent="0.35">
      <c r="A40" s="120"/>
      <c r="B40" s="18"/>
      <c r="C40" s="19"/>
      <c r="D40" s="6" t="s">
        <v>37</v>
      </c>
      <c r="E40" s="19"/>
      <c r="F40" s="19"/>
      <c r="G40" s="226" t="str">
        <f>IF(AND(OR(I40&gt;U40,K40&gt;U40),L40&lt;&gt;"(N)"),"(Plafond : "&amp;TEXT(U40,"# ##0 €")&amp;")","")</f>
        <v/>
      </c>
      <c r="H40" s="19"/>
      <c r="I40" s="151"/>
      <c r="J40" s="88" t="str">
        <f>IF(I40&gt;$U40,"(P)","")</f>
        <v/>
      </c>
      <c r="K40" s="151"/>
      <c r="L40" s="88" t="str">
        <f>IF(K40&gt;$U40,"(P)","")</f>
        <v/>
      </c>
      <c r="M40" s="25">
        <f>SUM(I40,K40)</f>
        <v>0</v>
      </c>
      <c r="N40" s="36"/>
      <c r="O40" s="16"/>
      <c r="P40" s="60"/>
      <c r="Q40" s="21"/>
      <c r="R40" s="9" t="s">
        <v>53</v>
      </c>
      <c r="S40" s="21"/>
      <c r="T40" s="21"/>
      <c r="U40" s="26">
        <v>7500</v>
      </c>
      <c r="V40" s="26"/>
      <c r="W40" s="86">
        <f>IF(I40&gt;0,MIN(I40,$U40),0)</f>
        <v>0</v>
      </c>
      <c r="X40" s="86"/>
      <c r="Y40" s="86">
        <f>IF(K40&gt;0,MIN(K40,$U40),0)</f>
        <v>0</v>
      </c>
      <c r="Z40" s="26"/>
      <c r="AA40" s="26">
        <f>SUM(W40,Y40)*$T$70</f>
        <v>0</v>
      </c>
      <c r="AB40" s="64"/>
      <c r="AC40" s="26"/>
      <c r="AD40" s="16"/>
      <c r="AE40" s="18"/>
      <c r="AF40" s="89"/>
      <c r="AG40" s="201" t="s">
        <v>103</v>
      </c>
      <c r="AH40" s="89"/>
      <c r="AI40" s="89"/>
      <c r="AJ40" s="89"/>
      <c r="AK40" s="89"/>
      <c r="AL40" s="89"/>
      <c r="AM40" s="89"/>
      <c r="AN40" s="198">
        <f>SUM(AN36,AN38)</f>
        <v>0</v>
      </c>
      <c r="AO40" s="210"/>
      <c r="AP40" s="199">
        <f>SUM(AP36,AP38)</f>
        <v>0</v>
      </c>
      <c r="AQ40" s="36"/>
      <c r="AR40" s="122"/>
    </row>
    <row r="41" spans="1:44" x14ac:dyDescent="0.35">
      <c r="A41" s="120"/>
      <c r="B41" s="18"/>
      <c r="C41" s="19"/>
      <c r="D41" s="7" t="s">
        <v>38</v>
      </c>
      <c r="E41" s="19"/>
      <c r="F41" s="19"/>
      <c r="G41" s="19"/>
      <c r="H41" s="19"/>
      <c r="I41" s="19"/>
      <c r="J41" s="19"/>
      <c r="K41" s="19"/>
      <c r="L41" s="89"/>
      <c r="M41" s="25"/>
      <c r="N41" s="36"/>
      <c r="O41" s="16"/>
      <c r="P41" s="60"/>
      <c r="Q41" s="21"/>
      <c r="R41" s="11"/>
      <c r="S41" s="21"/>
      <c r="T41" s="21"/>
      <c r="U41" s="26"/>
      <c r="V41" s="26"/>
      <c r="W41" s="86"/>
      <c r="X41" s="86"/>
      <c r="Y41" s="86"/>
      <c r="Z41" s="26"/>
      <c r="AA41" s="26"/>
      <c r="AB41" s="64"/>
      <c r="AC41" s="26"/>
      <c r="AD41" s="16"/>
      <c r="AE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25"/>
      <c r="AQ41" s="36"/>
      <c r="AR41" s="122"/>
    </row>
    <row r="42" spans="1:44" x14ac:dyDescent="0.35">
      <c r="A42" s="120"/>
      <c r="B42" s="18"/>
      <c r="C42" s="19"/>
      <c r="D42" s="7"/>
      <c r="E42" s="19"/>
      <c r="F42" s="19"/>
      <c r="G42" s="19"/>
      <c r="H42" s="19"/>
      <c r="I42" s="19"/>
      <c r="J42" s="19"/>
      <c r="K42" s="19"/>
      <c r="L42" s="89"/>
      <c r="M42" s="115">
        <f>SUM(M34,M36,M38,M40)</f>
        <v>0</v>
      </c>
      <c r="N42" s="36"/>
      <c r="O42" s="16"/>
      <c r="P42" s="60"/>
      <c r="Q42" s="21"/>
      <c r="R42" s="11"/>
      <c r="S42" s="21"/>
      <c r="T42" s="21"/>
      <c r="U42" s="26"/>
      <c r="V42" s="26"/>
      <c r="W42" s="86"/>
      <c r="X42" s="86"/>
      <c r="Y42" s="86"/>
      <c r="Z42" s="26"/>
      <c r="AA42" s="115">
        <f>SUM(AA34,AA36,AA38,AA40)</f>
        <v>0</v>
      </c>
      <c r="AB42" s="64"/>
      <c r="AC42" s="26"/>
      <c r="AD42" s="16"/>
      <c r="AE42" s="18"/>
      <c r="AF42" s="89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36"/>
      <c r="AR42" s="122"/>
    </row>
    <row r="43" spans="1:44" x14ac:dyDescent="0.35">
      <c r="A43" s="120"/>
      <c r="B43" s="18"/>
      <c r="C43" s="19"/>
      <c r="D43" s="7"/>
      <c r="E43" s="19"/>
      <c r="F43" s="19"/>
      <c r="G43" s="19"/>
      <c r="H43" s="19"/>
      <c r="I43" s="19"/>
      <c r="J43" s="19"/>
      <c r="K43" s="19"/>
      <c r="L43" s="19"/>
      <c r="M43" s="25"/>
      <c r="N43" s="36"/>
      <c r="O43" s="16"/>
      <c r="P43" s="60"/>
      <c r="Q43" s="21"/>
      <c r="R43" s="11"/>
      <c r="S43" s="21"/>
      <c r="T43" s="21"/>
      <c r="U43" s="26"/>
      <c r="V43" s="26"/>
      <c r="W43" s="26"/>
      <c r="X43" s="26"/>
      <c r="Y43" s="26"/>
      <c r="Z43" s="26"/>
      <c r="AA43" s="26"/>
      <c r="AB43" s="64"/>
      <c r="AC43" s="26"/>
      <c r="AD43" s="16"/>
      <c r="AE43" s="18"/>
      <c r="AF43" s="89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33"/>
      <c r="AR43" s="122"/>
    </row>
    <row r="44" spans="1:44" x14ac:dyDescent="0.35">
      <c r="A44" s="120"/>
      <c r="B44" s="56"/>
      <c r="C44" s="5" t="s">
        <v>113</v>
      </c>
      <c r="D44" s="8"/>
      <c r="E44" s="19"/>
      <c r="F44" s="19"/>
      <c r="G44" s="19"/>
      <c r="H44" s="19"/>
      <c r="I44" s="19"/>
      <c r="J44" s="19"/>
      <c r="K44" s="19"/>
      <c r="L44" s="19"/>
      <c r="M44" s="25"/>
      <c r="N44" s="36"/>
      <c r="O44" s="16"/>
      <c r="P44" s="55"/>
      <c r="Q44" s="12" t="s">
        <v>113</v>
      </c>
      <c r="R44" s="9"/>
      <c r="S44" s="21"/>
      <c r="T44" s="21"/>
      <c r="U44" s="26"/>
      <c r="V44" s="26"/>
      <c r="W44" s="86"/>
      <c r="X44" s="86"/>
      <c r="Y44" s="86"/>
      <c r="Z44" s="26"/>
      <c r="AA44" s="26"/>
      <c r="AB44" s="64"/>
      <c r="AC44" s="26"/>
      <c r="AD44" s="16"/>
      <c r="AE44" s="18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96"/>
      <c r="AQ44" s="36"/>
      <c r="AR44" s="122"/>
    </row>
    <row r="45" spans="1:44" x14ac:dyDescent="0.35">
      <c r="A45" s="120"/>
      <c r="B45" s="18"/>
      <c r="C45" s="19"/>
      <c r="D45" s="6" t="s">
        <v>46</v>
      </c>
      <c r="E45" s="19"/>
      <c r="F45" s="19"/>
      <c r="G45" s="226" t="str">
        <f>IF(AND(OR(I45&gt;U45,K45&gt;U45),L45&lt;&gt;"(N)"),"(Plafond : "&amp;TEXT(U45,"# ##0 €")&amp;")","")</f>
        <v/>
      </c>
      <c r="H45" s="19"/>
      <c r="I45" s="151"/>
      <c r="J45" s="88" t="str">
        <f>IF(I45&gt;$U45,"(P)","")</f>
        <v/>
      </c>
      <c r="K45" s="151"/>
      <c r="L45" s="88" t="str">
        <f>IF(K45&gt;$U45,"(P)","")</f>
        <v/>
      </c>
      <c r="M45" s="25">
        <f>SUM(I45,K45)</f>
        <v>0</v>
      </c>
      <c r="N45" s="36"/>
      <c r="O45" s="16"/>
      <c r="P45" s="60"/>
      <c r="Q45" s="21"/>
      <c r="R45" s="9" t="s">
        <v>99</v>
      </c>
      <c r="S45" s="21"/>
      <c r="T45" s="21"/>
      <c r="U45" s="26">
        <v>7500</v>
      </c>
      <c r="V45" s="26"/>
      <c r="W45" s="86">
        <f>IF(I45&gt;0,MIN(I45,$U45),0)</f>
        <v>0</v>
      </c>
      <c r="X45" s="86"/>
      <c r="Y45" s="86">
        <f>IF(K45&gt;0,MIN(K45,$U45),0)</f>
        <v>0</v>
      </c>
      <c r="Z45" s="26"/>
      <c r="AA45" s="26">
        <f>SUM(W45,Y45)*$T$72</f>
        <v>0</v>
      </c>
      <c r="AB45" s="64"/>
      <c r="AC45" s="26"/>
      <c r="AD45" s="16"/>
      <c r="AE45" s="18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196"/>
      <c r="AQ45" s="36"/>
      <c r="AR45" s="122"/>
    </row>
    <row r="46" spans="1:44" x14ac:dyDescent="0.35">
      <c r="A46" s="120"/>
      <c r="B46" s="18"/>
      <c r="C46" s="19"/>
      <c r="D46" s="7"/>
      <c r="E46" s="19"/>
      <c r="F46" s="19"/>
      <c r="G46" s="19"/>
      <c r="H46" s="19"/>
      <c r="I46" s="19"/>
      <c r="J46" s="89"/>
      <c r="K46" s="19"/>
      <c r="L46" s="89"/>
      <c r="M46" s="25"/>
      <c r="N46" s="36"/>
      <c r="O46" s="16"/>
      <c r="P46" s="60"/>
      <c r="Q46" s="21"/>
      <c r="R46" s="11"/>
      <c r="S46" s="21"/>
      <c r="T46" s="21"/>
      <c r="U46" s="26"/>
      <c r="V46" s="26"/>
      <c r="W46" s="86"/>
      <c r="X46" s="86"/>
      <c r="Y46" s="86"/>
      <c r="Z46" s="26"/>
      <c r="AA46" s="26"/>
      <c r="AB46" s="64"/>
      <c r="AC46" s="26"/>
      <c r="AD46" s="16"/>
      <c r="AE46" s="18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96"/>
      <c r="AQ46" s="36"/>
      <c r="AR46" s="122"/>
    </row>
    <row r="47" spans="1:44" x14ac:dyDescent="0.35">
      <c r="A47" s="120"/>
      <c r="B47" s="18"/>
      <c r="C47" s="19"/>
      <c r="D47" s="6" t="s">
        <v>47</v>
      </c>
      <c r="E47" s="19"/>
      <c r="F47" s="19"/>
      <c r="G47" s="226" t="str">
        <f>IF(AND(OR(I47&gt;U47,K47&gt;U47),L47&lt;&gt;"(N)"),"(Plafond : "&amp;TEXT(U47,"# ##0 €")&amp;")","")</f>
        <v/>
      </c>
      <c r="H47" s="19"/>
      <c r="I47" s="151"/>
      <c r="J47" s="88" t="str">
        <f>IF(I47&gt;$U47,"(P)","")</f>
        <v/>
      </c>
      <c r="K47" s="151"/>
      <c r="L47" s="88" t="str">
        <f>IF(K47&gt;$U47,"(P)","")</f>
        <v/>
      </c>
      <c r="M47" s="25">
        <f>SUM(I47,K47)</f>
        <v>0</v>
      </c>
      <c r="N47" s="36"/>
      <c r="O47" s="16"/>
      <c r="P47" s="60"/>
      <c r="Q47" s="21"/>
      <c r="R47" s="9" t="s">
        <v>47</v>
      </c>
      <c r="S47" s="21"/>
      <c r="T47" s="21"/>
      <c r="U47" s="26">
        <v>150</v>
      </c>
      <c r="V47" s="26"/>
      <c r="W47" s="86">
        <f>IF(I47&gt;0,MIN(I47,$U47),0)</f>
        <v>0</v>
      </c>
      <c r="X47" s="86"/>
      <c r="Y47" s="86">
        <f>IF(K47&gt;0,MIN(K47,$U47),0)</f>
        <v>0</v>
      </c>
      <c r="Z47" s="26"/>
      <c r="AA47" s="26">
        <f>SUM(W47,Y47)*$T$70</f>
        <v>0</v>
      </c>
      <c r="AB47" s="64"/>
      <c r="AC47" s="26"/>
      <c r="AD47" s="16"/>
      <c r="AE47" s="18"/>
      <c r="AF47" s="89"/>
      <c r="AG47" s="241" t="str">
        <f>IF(AN40&lt;W59,IF(AND(W74&lt;M64,W59&gt;1-T70),"Compte tenu du plafonnement des dépenses prévisionnelles, l","L")&amp;"e financement apporté par le Maître d'Ouvrage doit être de "&amp;TEXT(W59,"#0,0%")&amp;" "&amp;W63&amp;" minimum.","")</f>
        <v/>
      </c>
      <c r="AH47" s="241"/>
      <c r="AI47" s="241"/>
      <c r="AJ47" s="241"/>
      <c r="AK47" s="241"/>
      <c r="AL47" s="241"/>
      <c r="AM47" s="241"/>
      <c r="AN47" s="241"/>
      <c r="AO47" s="241"/>
      <c r="AP47" s="241"/>
      <c r="AQ47" s="33"/>
      <c r="AR47" s="122"/>
    </row>
    <row r="48" spans="1:44" x14ac:dyDescent="0.35">
      <c r="A48" s="120"/>
      <c r="B48" s="18"/>
      <c r="C48" s="19"/>
      <c r="D48" s="6"/>
      <c r="E48" s="19"/>
      <c r="F48" s="19"/>
      <c r="G48" s="19"/>
      <c r="H48" s="19"/>
      <c r="I48" s="19"/>
      <c r="J48" s="89"/>
      <c r="K48" s="19"/>
      <c r="L48" s="88"/>
      <c r="M48" s="25"/>
      <c r="N48" s="36"/>
      <c r="O48" s="16"/>
      <c r="P48" s="60"/>
      <c r="Q48" s="21"/>
      <c r="R48" s="9"/>
      <c r="S48" s="21"/>
      <c r="T48" s="21"/>
      <c r="U48" s="26"/>
      <c r="V48" s="26"/>
      <c r="W48" s="86"/>
      <c r="X48" s="86"/>
      <c r="Y48" s="86"/>
      <c r="Z48" s="26"/>
      <c r="AA48" s="26"/>
      <c r="AB48" s="64"/>
      <c r="AC48" s="26"/>
      <c r="AD48" s="16"/>
      <c r="AE48" s="18"/>
      <c r="AF48" s="89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36"/>
      <c r="AR48" s="122"/>
    </row>
    <row r="49" spans="1:44" x14ac:dyDescent="0.35">
      <c r="A49" s="120"/>
      <c r="B49" s="18"/>
      <c r="C49" s="19"/>
      <c r="D49" s="7"/>
      <c r="E49" s="19"/>
      <c r="F49" s="19"/>
      <c r="G49" s="19"/>
      <c r="H49" s="19"/>
      <c r="I49" s="19"/>
      <c r="J49" s="89"/>
      <c r="K49" s="19"/>
      <c r="L49" s="89"/>
      <c r="M49" s="115">
        <f>SUM(M45,M47)</f>
        <v>0</v>
      </c>
      <c r="N49" s="36"/>
      <c r="O49" s="16"/>
      <c r="P49" s="60"/>
      <c r="Q49" s="21"/>
      <c r="R49" s="11"/>
      <c r="S49" s="21"/>
      <c r="T49" s="21"/>
      <c r="U49" s="26"/>
      <c r="V49" s="26"/>
      <c r="W49" s="86"/>
      <c r="X49" s="86"/>
      <c r="Y49" s="86"/>
      <c r="Z49" s="26"/>
      <c r="AA49" s="115">
        <f>SUM(AA45,AA47)</f>
        <v>0</v>
      </c>
      <c r="AB49" s="64"/>
      <c r="AC49" s="26"/>
      <c r="AD49" s="16"/>
      <c r="AE49" s="18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96"/>
      <c r="AQ49" s="36"/>
      <c r="AR49" s="122"/>
    </row>
    <row r="50" spans="1:44" x14ac:dyDescent="0.35">
      <c r="A50" s="120"/>
      <c r="B50" s="18"/>
      <c r="C50" s="19"/>
      <c r="D50" s="8"/>
      <c r="E50" s="19"/>
      <c r="F50" s="19"/>
      <c r="G50" s="19"/>
      <c r="H50" s="19"/>
      <c r="I50" s="19"/>
      <c r="J50" s="19"/>
      <c r="K50" s="19"/>
      <c r="L50" s="89"/>
      <c r="M50" s="25"/>
      <c r="N50" s="36"/>
      <c r="O50" s="16"/>
      <c r="P50" s="60"/>
      <c r="Q50" s="21"/>
      <c r="R50" s="9"/>
      <c r="S50" s="21"/>
      <c r="T50" s="21"/>
      <c r="U50" s="26"/>
      <c r="V50" s="26"/>
      <c r="W50" s="86"/>
      <c r="X50" s="86"/>
      <c r="Y50" s="86"/>
      <c r="Z50" s="26"/>
      <c r="AA50" s="26"/>
      <c r="AB50" s="64"/>
      <c r="AC50" s="26"/>
      <c r="AD50" s="16"/>
      <c r="AE50" s="18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196"/>
      <c r="AQ50" s="36"/>
      <c r="AR50" s="122"/>
    </row>
    <row r="51" spans="1:44" x14ac:dyDescent="0.35">
      <c r="A51" s="120"/>
      <c r="B51" s="56"/>
      <c r="C51" s="5" t="s">
        <v>39</v>
      </c>
      <c r="D51" s="8"/>
      <c r="E51" s="19"/>
      <c r="F51" s="19"/>
      <c r="G51" s="19"/>
      <c r="H51" s="19"/>
      <c r="I51" s="19"/>
      <c r="J51" s="19"/>
      <c r="K51" s="19"/>
      <c r="L51" s="89"/>
      <c r="M51" s="25"/>
      <c r="N51" s="36"/>
      <c r="O51" s="16"/>
      <c r="P51" s="55"/>
      <c r="Q51" s="12" t="s">
        <v>39</v>
      </c>
      <c r="R51" s="9"/>
      <c r="S51" s="21"/>
      <c r="T51" s="21"/>
      <c r="U51" s="26"/>
      <c r="V51" s="26"/>
      <c r="W51" s="86"/>
      <c r="X51" s="86"/>
      <c r="Y51" s="86"/>
      <c r="Z51" s="26"/>
      <c r="AA51" s="26"/>
      <c r="AB51" s="64"/>
      <c r="AC51" s="26"/>
      <c r="AD51" s="16"/>
      <c r="AE51" s="18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196"/>
      <c r="AQ51" s="36"/>
      <c r="AR51" s="122"/>
    </row>
    <row r="52" spans="1:44" x14ac:dyDescent="0.35">
      <c r="A52" s="120"/>
      <c r="B52" s="18"/>
      <c r="C52" s="19"/>
      <c r="D52" s="6" t="s">
        <v>40</v>
      </c>
      <c r="E52" s="19"/>
      <c r="F52" s="19"/>
      <c r="G52" s="226" t="str">
        <f>IF(AND(OR(I52&gt;U52,K52&gt;U52),L52&lt;&gt;"(N)"),"(Plafond : "&amp;TEXT(U52,"# ##0 €")&amp;")","")</f>
        <v/>
      </c>
      <c r="H52" s="19"/>
      <c r="I52" s="231"/>
      <c r="J52" s="231"/>
      <c r="K52" s="231"/>
      <c r="L52" s="88" t="str">
        <f>IF(OR($O$10&lt;&gt;"",$O$12&lt;&gt;""),IF(I52&gt;$U52,"(P)",""),"(N)")</f>
        <v>(N)</v>
      </c>
      <c r="M52" s="25">
        <f>I52</f>
        <v>0</v>
      </c>
      <c r="N52" s="36"/>
      <c r="O52" s="16"/>
      <c r="P52" s="60"/>
      <c r="Q52" s="21"/>
      <c r="R52" s="9" t="s">
        <v>40</v>
      </c>
      <c r="S52" s="21"/>
      <c r="T52" s="21"/>
      <c r="U52" s="26">
        <v>2750</v>
      </c>
      <c r="V52" s="26"/>
      <c r="W52" s="233">
        <f>IF(AND(I52&gt;0,L52&lt;&gt;"(N)"),MIN(I52,$U52),0)</f>
        <v>0</v>
      </c>
      <c r="X52" s="233"/>
      <c r="Y52" s="233"/>
      <c r="Z52" s="26"/>
      <c r="AA52" s="26">
        <f>SUM(W52)*$T$70</f>
        <v>0</v>
      </c>
      <c r="AB52" s="64"/>
      <c r="AC52" s="26"/>
      <c r="AD52" s="16"/>
      <c r="AE52" s="18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196"/>
      <c r="AQ52" s="36"/>
      <c r="AR52" s="122"/>
    </row>
    <row r="53" spans="1:44" x14ac:dyDescent="0.35">
      <c r="A53" s="120"/>
      <c r="B53" s="18"/>
      <c r="C53" s="19"/>
      <c r="D53" s="7" t="s">
        <v>41</v>
      </c>
      <c r="E53" s="19"/>
      <c r="F53" s="19"/>
      <c r="G53" s="19"/>
      <c r="H53" s="19"/>
      <c r="I53" s="19"/>
      <c r="J53" s="19"/>
      <c r="K53" s="19"/>
      <c r="L53" s="19"/>
      <c r="M53" s="25"/>
      <c r="N53" s="36"/>
      <c r="O53" s="16"/>
      <c r="P53" s="60"/>
      <c r="Q53" s="21"/>
      <c r="R53" s="11"/>
      <c r="S53" s="21"/>
      <c r="T53" s="21"/>
      <c r="U53" s="26"/>
      <c r="V53" s="26"/>
      <c r="W53" s="26"/>
      <c r="X53" s="26"/>
      <c r="Y53" s="26"/>
      <c r="Z53" s="26"/>
      <c r="AA53" s="26"/>
      <c r="AB53" s="64"/>
      <c r="AC53" s="26"/>
      <c r="AD53" s="16"/>
      <c r="AE53" s="18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33"/>
      <c r="AR53" s="122"/>
    </row>
    <row r="54" spans="1:44" x14ac:dyDescent="0.35">
      <c r="A54" s="120"/>
      <c r="B54" s="18"/>
      <c r="C54" s="19"/>
      <c r="D54" s="7"/>
      <c r="E54" s="19"/>
      <c r="F54" s="19"/>
      <c r="G54" s="19"/>
      <c r="H54" s="19"/>
      <c r="I54" s="19"/>
      <c r="J54" s="19"/>
      <c r="K54" s="19"/>
      <c r="L54" s="19"/>
      <c r="M54" s="115">
        <f>SUM(M52)</f>
        <v>0</v>
      </c>
      <c r="N54" s="36"/>
      <c r="O54" s="16"/>
      <c r="P54" s="60"/>
      <c r="Q54" s="21"/>
      <c r="R54" s="11"/>
      <c r="S54" s="21"/>
      <c r="T54" s="21"/>
      <c r="U54" s="26"/>
      <c r="V54" s="26"/>
      <c r="W54" s="26"/>
      <c r="X54" s="26"/>
      <c r="Y54" s="26"/>
      <c r="Z54" s="26"/>
      <c r="AA54" s="115">
        <f>SUM(AA52)</f>
        <v>0</v>
      </c>
      <c r="AB54" s="64"/>
      <c r="AC54" s="26"/>
      <c r="AD54" s="16"/>
      <c r="AE54" s="18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33"/>
      <c r="AR54" s="122"/>
    </row>
    <row r="55" spans="1:44" x14ac:dyDescent="0.35">
      <c r="A55" s="120"/>
      <c r="B55" s="18"/>
      <c r="C55" s="19"/>
      <c r="D55" s="7"/>
      <c r="E55" s="19"/>
      <c r="F55" s="19"/>
      <c r="G55" s="19"/>
      <c r="H55" s="19"/>
      <c r="I55" s="19"/>
      <c r="J55" s="19"/>
      <c r="K55" s="19"/>
      <c r="L55" s="19"/>
      <c r="M55" s="25"/>
      <c r="N55" s="36"/>
      <c r="O55" s="16"/>
      <c r="P55" s="60"/>
      <c r="Q55" s="21"/>
      <c r="R55" s="11"/>
      <c r="S55" s="21"/>
      <c r="T55" s="21"/>
      <c r="U55" s="26"/>
      <c r="V55" s="26"/>
      <c r="W55" s="26"/>
      <c r="X55" s="26"/>
      <c r="Y55" s="26"/>
      <c r="Z55" s="26"/>
      <c r="AA55" s="26"/>
      <c r="AB55" s="64"/>
      <c r="AC55" s="26"/>
      <c r="AD55" s="16"/>
      <c r="AE55" s="18"/>
      <c r="AF55" s="89"/>
      <c r="AG55" s="242" t="str">
        <f>IF(AP64&lt;M64,"Les recettes sont inférieures de "&amp;TEXT(M64-AP64,"# ##0,00 €")&amp;" par rapport aux dépenses.",IF(AP64&gt;M64,"Les recettes sont supérieures de "&amp;TEXT(AP64-M64,"# ##0,00 €")&amp;" par rapport aux dépenses.",""))</f>
        <v/>
      </c>
      <c r="AH55" s="242"/>
      <c r="AI55" s="242"/>
      <c r="AJ55" s="242"/>
      <c r="AK55" s="242"/>
      <c r="AL55" s="242"/>
      <c r="AM55" s="242"/>
      <c r="AN55" s="242"/>
      <c r="AO55" s="242"/>
      <c r="AP55" s="242"/>
      <c r="AQ55" s="33"/>
      <c r="AR55" s="122"/>
    </row>
    <row r="56" spans="1:44" x14ac:dyDescent="0.35">
      <c r="A56" s="120"/>
      <c r="B56" s="18"/>
      <c r="C56" s="19"/>
      <c r="D56" s="7"/>
      <c r="E56" s="19"/>
      <c r="F56" s="19"/>
      <c r="G56" s="19"/>
      <c r="H56" s="19"/>
      <c r="I56" s="19"/>
      <c r="J56" s="19"/>
      <c r="K56" s="19"/>
      <c r="L56" s="19"/>
      <c r="M56" s="25"/>
      <c r="N56" s="36"/>
      <c r="O56" s="16"/>
      <c r="P56" s="60"/>
      <c r="Q56" s="21"/>
      <c r="R56" s="11"/>
      <c r="S56" s="21"/>
      <c r="T56" s="21"/>
      <c r="U56" s="26"/>
      <c r="V56" s="26"/>
      <c r="W56" s="26"/>
      <c r="X56" s="26"/>
      <c r="Y56" s="26"/>
      <c r="Z56" s="26"/>
      <c r="AA56" s="26"/>
      <c r="AB56" s="64"/>
      <c r="AC56" s="26"/>
      <c r="AD56" s="16"/>
      <c r="AE56" s="18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33"/>
      <c r="AR56" s="122"/>
    </row>
    <row r="57" spans="1:44" x14ac:dyDescent="0.35">
      <c r="A57" s="120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25"/>
      <c r="N57" s="36"/>
      <c r="O57" s="16"/>
      <c r="P57" s="223"/>
      <c r="Q57" s="190" t="s">
        <v>104</v>
      </c>
      <c r="R57" s="178"/>
      <c r="S57" s="179"/>
      <c r="T57" s="160"/>
      <c r="U57" s="186"/>
      <c r="V57" s="186"/>
      <c r="W57" s="186"/>
      <c r="X57" s="186"/>
      <c r="Y57" s="186"/>
      <c r="Z57" s="186"/>
      <c r="AA57" s="193">
        <f>SUM(AA23,AA25,AA27,AA29,AA34,AA36,AA38,AA40,AA43,AA45,AA47,AA52)</f>
        <v>0</v>
      </c>
      <c r="AB57" s="220"/>
      <c r="AC57" s="26"/>
      <c r="AD57" s="16"/>
      <c r="AE57" s="18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196"/>
      <c r="AQ57" s="36"/>
      <c r="AR57" s="122"/>
    </row>
    <row r="58" spans="1:44" x14ac:dyDescent="0.35">
      <c r="A58" s="120"/>
      <c r="B58" s="57"/>
      <c r="C58" s="21" t="str">
        <f>IF(J23&amp;L23&amp;J25&amp;L25&amp;J27&amp;L27&amp;L29&amp;J34&amp;L34&amp;J43&amp;L43&amp;J45&amp;L45&amp;J36&amp;L36&amp;J47&amp;L47&amp;J38&amp;L38&amp;J40&amp;L40&amp;L52&lt;&gt;"","(P) Dépense(s) plafonnée(s). ","")&amp;IF(OR(L29="(N)",L52="(N)"),"(N) Dépense non éligible.","")</f>
        <v>(P) Dépense(s) plafonnée(s). (N) Dépense non éligible.</v>
      </c>
      <c r="D58" s="19"/>
      <c r="E58" s="19"/>
      <c r="F58" s="19"/>
      <c r="G58" s="19"/>
      <c r="H58" s="19"/>
      <c r="I58" s="16"/>
      <c r="J58" s="19"/>
      <c r="K58" s="19"/>
      <c r="L58" s="19"/>
      <c r="M58" s="25"/>
      <c r="N58" s="36"/>
      <c r="O58" s="16"/>
      <c r="P58" s="60"/>
      <c r="Q58" s="182"/>
      <c r="R58" s="192"/>
      <c r="S58" s="182"/>
      <c r="T58" s="21"/>
      <c r="U58" s="86"/>
      <c r="V58" s="86"/>
      <c r="W58" s="86"/>
      <c r="X58" s="86"/>
      <c r="Y58" s="86"/>
      <c r="Z58" s="86"/>
      <c r="AA58" s="86"/>
      <c r="AB58" s="221"/>
      <c r="AC58" s="26"/>
      <c r="AD58" s="16"/>
      <c r="AE58" s="18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196"/>
      <c r="AQ58" s="36"/>
      <c r="AR58" s="122"/>
    </row>
    <row r="59" spans="1:44" x14ac:dyDescent="0.35">
      <c r="A59" s="120"/>
      <c r="B59" s="58"/>
      <c r="C59" s="8"/>
      <c r="D59" s="19"/>
      <c r="E59" s="19"/>
      <c r="F59" s="19"/>
      <c r="G59" s="19"/>
      <c r="H59" s="19"/>
      <c r="I59" s="19"/>
      <c r="J59" s="19"/>
      <c r="K59" s="19"/>
      <c r="L59" s="19"/>
      <c r="M59" s="25"/>
      <c r="N59" s="36"/>
      <c r="O59" s="16"/>
      <c r="P59" s="223"/>
      <c r="Q59" s="190" t="s">
        <v>107</v>
      </c>
      <c r="R59" s="173"/>
      <c r="S59" s="173"/>
      <c r="T59" s="224" t="s">
        <v>110</v>
      </c>
      <c r="U59" s="173"/>
      <c r="V59" s="173"/>
      <c r="W59" s="194">
        <f>IF(M64&gt;0,(((W74-SUM(W45,Y45))*(1-T70))+((M64-SUM(I45,K45))-(W74-SUM(W45,Y45)))*(1-80%)+(SUM(W45,Y45))*(1-80%)+(SUM(I45,K45)-SUM(W45,Y45))*(1-80%))/M64,0)</f>
        <v>0</v>
      </c>
      <c r="X59" s="173"/>
      <c r="Y59" s="173"/>
      <c r="Z59" s="173"/>
      <c r="AA59" s="173"/>
      <c r="AB59" s="220"/>
      <c r="AC59" s="26"/>
      <c r="AD59" s="16"/>
      <c r="AE59" s="18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196"/>
      <c r="AQ59" s="36"/>
      <c r="AR59" s="122"/>
    </row>
    <row r="60" spans="1:44" x14ac:dyDescent="0.35">
      <c r="A60" s="120"/>
      <c r="B60" s="57"/>
      <c r="C60" s="9" t="s">
        <v>96</v>
      </c>
      <c r="D60" s="19"/>
      <c r="E60" s="19"/>
      <c r="F60" s="19"/>
      <c r="G60" s="19"/>
      <c r="H60" s="19"/>
      <c r="I60" s="19"/>
      <c r="J60" s="19"/>
      <c r="K60" s="19"/>
      <c r="L60" s="19"/>
      <c r="M60" s="25"/>
      <c r="N60" s="36"/>
      <c r="O60" s="16"/>
      <c r="P60" s="60"/>
      <c r="Q60" s="191"/>
      <c r="R60" s="191"/>
      <c r="S60" s="191"/>
      <c r="T60" s="15"/>
      <c r="U60" s="191"/>
      <c r="V60" s="191"/>
      <c r="W60" s="191"/>
      <c r="X60" s="191"/>
      <c r="Y60" s="191"/>
      <c r="Z60" s="191"/>
      <c r="AA60" s="191"/>
      <c r="AB60" s="221"/>
      <c r="AC60" s="26"/>
      <c r="AD60" s="16"/>
      <c r="AE60" s="18"/>
      <c r="AF60" s="89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33"/>
      <c r="AR60" s="122"/>
    </row>
    <row r="61" spans="1:44" x14ac:dyDescent="0.35">
      <c r="A61" s="120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33"/>
      <c r="O61" s="16"/>
      <c r="P61" s="60"/>
      <c r="Q61" s="183" t="s">
        <v>106</v>
      </c>
      <c r="R61" s="191"/>
      <c r="S61" s="191"/>
      <c r="T61" s="15"/>
      <c r="U61" s="191"/>
      <c r="V61" s="191"/>
      <c r="W61" s="191"/>
      <c r="X61" s="191"/>
      <c r="Y61" s="191"/>
      <c r="Z61" s="191"/>
      <c r="AA61" s="187">
        <f>M64</f>
        <v>0</v>
      </c>
      <c r="AB61" s="221"/>
      <c r="AC61" s="21"/>
      <c r="AD61" s="16"/>
      <c r="AE61" s="18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33"/>
      <c r="AR61" s="122"/>
    </row>
    <row r="62" spans="1:44" x14ac:dyDescent="0.35">
      <c r="A62" s="120"/>
      <c r="B62" s="20"/>
      <c r="C62" s="9" t="s">
        <v>42</v>
      </c>
      <c r="D62" s="19"/>
      <c r="E62" s="19"/>
      <c r="F62" s="19"/>
      <c r="G62" s="19"/>
      <c r="H62" s="19"/>
      <c r="I62" s="19"/>
      <c r="J62" s="19"/>
      <c r="K62" s="19"/>
      <c r="L62" s="19"/>
      <c r="M62" s="87" t="s">
        <v>95</v>
      </c>
      <c r="N62" s="33"/>
      <c r="O62" s="16"/>
      <c r="P62" s="60"/>
      <c r="Q62" s="191"/>
      <c r="R62" s="191"/>
      <c r="S62" s="191"/>
      <c r="T62" s="15"/>
      <c r="U62" s="191"/>
      <c r="V62" s="191"/>
      <c r="W62" s="191"/>
      <c r="X62" s="191"/>
      <c r="Y62" s="191"/>
      <c r="Z62" s="191"/>
      <c r="AA62" s="191"/>
      <c r="AB62" s="221"/>
      <c r="AC62" s="21"/>
      <c r="AD62" s="16"/>
      <c r="AE62" s="20"/>
      <c r="AF62" s="89"/>
      <c r="AG62" s="191"/>
      <c r="AH62" s="89"/>
      <c r="AI62" s="89"/>
      <c r="AJ62" s="89"/>
      <c r="AK62" s="89"/>
      <c r="AL62" s="89"/>
      <c r="AM62" s="89"/>
      <c r="AN62" s="89"/>
      <c r="AO62" s="89"/>
      <c r="AP62" s="177" t="str">
        <f>IF(SUM(AP27:AP28)&gt;0,"Joindre à la demande les justificatifs de subvention des autres financeurs.","")</f>
        <v/>
      </c>
      <c r="AQ62" s="33"/>
      <c r="AR62" s="122"/>
    </row>
    <row r="63" spans="1:44" x14ac:dyDescent="0.35">
      <c r="A63" s="120"/>
      <c r="B63" s="5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O63" s="16"/>
      <c r="P63" s="60"/>
      <c r="Q63" s="192" t="str">
        <f>"Maître d'Ouvrage (minimum "&amp;TEXT(W59,"#0,0%")&amp;") :"</f>
        <v>Maître d'Ouvrage (minimum 0,0%) :</v>
      </c>
      <c r="R63" s="182"/>
      <c r="S63" s="182"/>
      <c r="T63" s="21"/>
      <c r="U63" s="86"/>
      <c r="V63" s="86"/>
      <c r="W63" s="195" t="str">
        <f>"("&amp;TEXT(M64*W59,"# ##0,00 €")&amp;")"</f>
        <v>(0,00 €)</v>
      </c>
      <c r="X63" s="86"/>
      <c r="Y63" s="86"/>
      <c r="Z63" s="86"/>
      <c r="AA63" s="86">
        <f>AP40</f>
        <v>0</v>
      </c>
      <c r="AB63" s="221"/>
      <c r="AC63" s="32"/>
      <c r="AD63" s="16"/>
      <c r="AE63" s="1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33"/>
      <c r="AR63" s="122"/>
    </row>
    <row r="64" spans="1:44" ht="15" thickBot="1" x14ac:dyDescent="0.4">
      <c r="A64" s="120"/>
      <c r="B64" s="59"/>
      <c r="C64" s="37" t="s">
        <v>6</v>
      </c>
      <c r="D64" s="38"/>
      <c r="E64" s="38"/>
      <c r="F64" s="38"/>
      <c r="G64" s="38"/>
      <c r="H64" s="38"/>
      <c r="I64" s="38"/>
      <c r="J64" s="38"/>
      <c r="K64" s="38"/>
      <c r="L64" s="38"/>
      <c r="M64" s="39">
        <f>SUM(M31,M42,M49,M54)</f>
        <v>0</v>
      </c>
      <c r="N64" s="40"/>
      <c r="O64" s="16"/>
      <c r="P64" s="60"/>
      <c r="Q64" s="191"/>
      <c r="R64" s="191"/>
      <c r="S64" s="191"/>
      <c r="T64" s="15"/>
      <c r="U64" s="191"/>
      <c r="V64" s="191"/>
      <c r="W64" s="191"/>
      <c r="X64" s="191"/>
      <c r="Y64" s="191"/>
      <c r="Z64" s="191"/>
      <c r="AA64" s="191"/>
      <c r="AB64" s="221"/>
      <c r="AC64" s="74"/>
      <c r="AD64" s="16"/>
      <c r="AE64" s="59" t="s">
        <v>6</v>
      </c>
      <c r="AF64" s="215"/>
      <c r="AG64" s="216"/>
      <c r="AH64" s="216"/>
      <c r="AI64" s="216"/>
      <c r="AJ64" s="216"/>
      <c r="AK64" s="216"/>
      <c r="AL64" s="216"/>
      <c r="AM64" s="216"/>
      <c r="AN64" s="204">
        <f>SUM(AN30,AN40)</f>
        <v>0</v>
      </c>
      <c r="AO64" s="38"/>
      <c r="AP64" s="205">
        <f>SUM(AP30,AP40)</f>
        <v>0</v>
      </c>
      <c r="AQ64" s="40"/>
      <c r="AR64" s="122"/>
    </row>
    <row r="65" spans="1:45" x14ac:dyDescent="0.35">
      <c r="A65" s="12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60"/>
      <c r="Q65" s="192" t="s">
        <v>105</v>
      </c>
      <c r="R65" s="191"/>
      <c r="S65" s="191"/>
      <c r="T65" s="15"/>
      <c r="U65" s="191"/>
      <c r="V65" s="191"/>
      <c r="W65" s="191"/>
      <c r="X65" s="191"/>
      <c r="Y65" s="191"/>
      <c r="Z65" s="191"/>
      <c r="AA65" s="86">
        <f>AP27+AP28</f>
        <v>0</v>
      </c>
      <c r="AB65" s="221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22"/>
    </row>
    <row r="66" spans="1:45" x14ac:dyDescent="0.35">
      <c r="A66" s="12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60"/>
      <c r="Q66" s="183"/>
      <c r="R66" s="182"/>
      <c r="S66" s="182"/>
      <c r="T66" s="21"/>
      <c r="U66" s="86"/>
      <c r="V66" s="86"/>
      <c r="W66" s="86"/>
      <c r="X66" s="86"/>
      <c r="Y66" s="86"/>
      <c r="Z66" s="86"/>
      <c r="AA66" s="187"/>
      <c r="AB66" s="221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22"/>
    </row>
    <row r="67" spans="1:45" x14ac:dyDescent="0.35">
      <c r="A67" s="12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60"/>
      <c r="Q67" s="183" t="s">
        <v>108</v>
      </c>
      <c r="R67" s="182"/>
      <c r="S67" s="182"/>
      <c r="T67" s="21"/>
      <c r="U67" s="86"/>
      <c r="V67" s="86"/>
      <c r="W67" s="86"/>
      <c r="X67" s="86"/>
      <c r="Y67" s="86"/>
      <c r="Z67" s="86"/>
      <c r="AA67" s="187">
        <f>MAX(MIN(AA61-(AA65+AA63),AA57),0)</f>
        <v>0</v>
      </c>
      <c r="AB67" s="221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22"/>
    </row>
    <row r="68" spans="1:45" x14ac:dyDescent="0.35">
      <c r="A68" s="12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2"/>
      <c r="Q68" s="185"/>
      <c r="R68" s="185"/>
      <c r="S68" s="185"/>
      <c r="T68" s="163"/>
      <c r="U68" s="188"/>
      <c r="V68" s="188"/>
      <c r="W68" s="188"/>
      <c r="X68" s="188"/>
      <c r="Y68" s="188"/>
      <c r="Z68" s="188"/>
      <c r="AA68" s="188"/>
      <c r="AB68" s="222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37" t="s">
        <v>11</v>
      </c>
      <c r="AQ68" s="138"/>
      <c r="AR68" s="122"/>
    </row>
    <row r="69" spans="1:45" x14ac:dyDescent="0.35">
      <c r="A69" s="12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6"/>
      <c r="Q69" s="167"/>
      <c r="R69" s="167"/>
      <c r="S69" s="167"/>
      <c r="T69" s="167"/>
      <c r="U69" s="168"/>
      <c r="V69" s="168"/>
      <c r="W69" s="168"/>
      <c r="X69" s="168"/>
      <c r="Y69" s="168"/>
      <c r="Z69" s="168"/>
      <c r="AA69" s="168"/>
      <c r="AB69" s="169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37" t="s">
        <v>12</v>
      </c>
      <c r="AQ69" s="138"/>
      <c r="AR69" s="122"/>
    </row>
    <row r="70" spans="1:45" x14ac:dyDescent="0.35">
      <c r="A70" s="12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60"/>
      <c r="Q70" s="21"/>
      <c r="R70" s="21"/>
      <c r="S70" s="76" t="s">
        <v>83</v>
      </c>
      <c r="T70" s="90">
        <f>IF($AH$12="",0,100%)</f>
        <v>0</v>
      </c>
      <c r="U70" s="26"/>
      <c r="V70" s="26"/>
      <c r="W70" s="26"/>
      <c r="X70" s="26"/>
      <c r="Y70" s="26"/>
      <c r="Z70" s="26"/>
      <c r="AA70" s="26"/>
      <c r="AB70" s="64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22"/>
    </row>
    <row r="71" spans="1:45" x14ac:dyDescent="0.35">
      <c r="A71" s="12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60"/>
      <c r="Q71" s="21"/>
      <c r="R71" s="16"/>
      <c r="S71" s="16"/>
      <c r="T71" s="21"/>
      <c r="U71" s="26"/>
      <c r="V71" s="26"/>
      <c r="W71" s="26"/>
      <c r="X71" s="26"/>
      <c r="Y71" s="26"/>
      <c r="Z71" s="26"/>
      <c r="AA71" s="26"/>
      <c r="AB71" s="64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22"/>
    </row>
    <row r="72" spans="1:45" x14ac:dyDescent="0.35">
      <c r="A72" s="12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60"/>
      <c r="Q72" s="21"/>
      <c r="R72" s="16"/>
      <c r="S72" s="76" t="s">
        <v>82</v>
      </c>
      <c r="T72" s="90">
        <f>IF($AH$12="",0,80%)</f>
        <v>0</v>
      </c>
      <c r="U72" s="21"/>
      <c r="V72" s="21"/>
      <c r="W72" s="21"/>
      <c r="X72" s="21"/>
      <c r="Y72" s="21"/>
      <c r="Z72" s="21"/>
      <c r="AA72" s="21"/>
      <c r="AB72" s="61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22"/>
    </row>
    <row r="73" spans="1:45" x14ac:dyDescent="0.35">
      <c r="A73" s="12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65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6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22"/>
    </row>
    <row r="74" spans="1:45" ht="15" thickBot="1" x14ac:dyDescent="0.4">
      <c r="A74" s="12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67"/>
      <c r="Q74" s="68" t="s">
        <v>6</v>
      </c>
      <c r="R74" s="69"/>
      <c r="S74" s="69"/>
      <c r="T74" s="69"/>
      <c r="U74" s="70"/>
      <c r="V74" s="70"/>
      <c r="W74" s="227">
        <f>SUM(W23,Y23,W25,Y25,W27,Y27,W29,W34,Y34,W43,Y43,W45,Y45,W36,Y36,W47,Y47,W38,Y38,W40,Y40,W52)</f>
        <v>0</v>
      </c>
      <c r="X74" s="227"/>
      <c r="Y74" s="227"/>
      <c r="Z74" s="70"/>
      <c r="AA74" s="71">
        <f>AA67</f>
        <v>0</v>
      </c>
      <c r="AB74" s="72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22"/>
    </row>
    <row r="75" spans="1:45" x14ac:dyDescent="0.35">
      <c r="A75" s="12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22"/>
    </row>
    <row r="76" spans="1:45" x14ac:dyDescent="0.35">
      <c r="A76" s="12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22"/>
    </row>
    <row r="77" spans="1:45" x14ac:dyDescent="0.35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1"/>
    </row>
    <row r="78" spans="1:45" s="4" customFormat="1" x14ac:dyDescent="0.35">
      <c r="A78" s="134">
        <v>0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3"/>
      <c r="AQ78" s="13"/>
      <c r="AR78" s="13"/>
      <c r="AS78" s="42"/>
    </row>
    <row r="79" spans="1:45" x14ac:dyDescent="0.35"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45" x14ac:dyDescent="0.35"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6:28" x14ac:dyDescent="0.35"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6:28" x14ac:dyDescent="0.35"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6:28" x14ac:dyDescent="0.35"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6:28" x14ac:dyDescent="0.35"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6:28" x14ac:dyDescent="0.35"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6:28" x14ac:dyDescent="0.35"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</sheetData>
  <sheetProtection algorithmName="SHA-512" hashValue="2KcgzbC7UTeSvnPOxqmSTbtpAodEMpwGuDuk8DIZTnEeK9xH2J/KZ6FCQhamntpQCqbngP+DCAQ5sJHzlS7JzA==" saltValue="xuMqIWxkX6Y4X2t+7Yhiaw==" spinCount="100000" sheet="1" selectLockedCells="1"/>
  <mergeCells count="25">
    <mergeCell ref="P1:AC1"/>
    <mergeCell ref="E12:H12"/>
    <mergeCell ref="AE17:AP17"/>
    <mergeCell ref="I19:M19"/>
    <mergeCell ref="AI10:AK12"/>
    <mergeCell ref="B15:AQ15"/>
    <mergeCell ref="B2:D2"/>
    <mergeCell ref="B3:D3"/>
    <mergeCell ref="B5:D5"/>
    <mergeCell ref="F2:AL2"/>
    <mergeCell ref="F4:AL5"/>
    <mergeCell ref="E8:H8"/>
    <mergeCell ref="E10:H10"/>
    <mergeCell ref="B4:D4"/>
    <mergeCell ref="W74:Y74"/>
    <mergeCell ref="B17:N17"/>
    <mergeCell ref="P17:AB17"/>
    <mergeCell ref="AG47:AP48"/>
    <mergeCell ref="I29:K29"/>
    <mergeCell ref="W29:Y29"/>
    <mergeCell ref="AG28:AK28"/>
    <mergeCell ref="AG27:AK27"/>
    <mergeCell ref="AG55:AP55"/>
    <mergeCell ref="I52:K52"/>
    <mergeCell ref="W52:Y52"/>
  </mergeCells>
  <conditionalFormatting sqref="AG55">
    <cfRule type="expression" dxfId="7" priority="9">
      <formula>$AP$64&lt;&gt;$M$64</formula>
    </cfRule>
  </conditionalFormatting>
  <conditionalFormatting sqref="AG47">
    <cfRule type="expression" dxfId="6" priority="10">
      <formula>$AN$40&lt;$W$59</formula>
    </cfRule>
  </conditionalFormatting>
  <conditionalFormatting sqref="AA67">
    <cfRule type="expression" dxfId="5" priority="7">
      <formula>$AA$67&lt;&gt;$AA$57</formula>
    </cfRule>
    <cfRule type="expression" dxfId="4" priority="8">
      <formula>$AA$67=$AA$57</formula>
    </cfRule>
  </conditionalFormatting>
  <conditionalFormatting sqref="AI10">
    <cfRule type="expression" dxfId="3" priority="4">
      <formula>$AH$12=""</formula>
    </cfRule>
  </conditionalFormatting>
  <conditionalFormatting sqref="AI8">
    <cfRule type="expression" dxfId="2" priority="3">
      <formula>$AH$10&amp;$AH$12=""</formula>
    </cfRule>
  </conditionalFormatting>
  <conditionalFormatting sqref="AK26">
    <cfRule type="expression" dxfId="1" priority="2">
      <formula>OR(AND(AP27&gt;0,AG27=""),AND(AP28&gt;0,AG28=""))</formula>
    </cfRule>
  </conditionalFormatting>
  <conditionalFormatting sqref="AN64 AP64">
    <cfRule type="expression" dxfId="0" priority="1">
      <formula>$AP$64&lt;&gt;$M$64</formula>
    </cfRule>
  </conditionalFormatting>
  <pageMargins left="0.19685039370078741" right="0.19685039370078741" top="0.19685039370078741" bottom="0.19685039370078741" header="0" footer="0"/>
  <pageSetup paperSize="9" scale="4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F1 - Sécurisation</vt:lpstr>
      <vt:lpstr>F2 - Attente</vt:lpstr>
      <vt:lpstr>F3 - Accessibilité</vt:lpstr>
      <vt:lpstr>'F1 - Sécurisation'!Zone_d_impression</vt:lpstr>
      <vt:lpstr>'F2 - Attente'!Zone_d_impression</vt:lpstr>
      <vt:lpstr>'F3 - Accessibilité'!Zone_d_impression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DOINEL</dc:creator>
  <cp:lastModifiedBy>DEGUEURE Line</cp:lastModifiedBy>
  <cp:lastPrinted>2020-09-04T13:43:26Z</cp:lastPrinted>
  <dcterms:created xsi:type="dcterms:W3CDTF">2020-03-17T10:25:20Z</dcterms:created>
  <dcterms:modified xsi:type="dcterms:W3CDTF">2021-05-10T13:35:02Z</dcterms:modified>
</cp:coreProperties>
</file>